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Chris\Documents\"/>
    </mc:Choice>
  </mc:AlternateContent>
  <xr:revisionPtr revIDLastSave="0" documentId="8_{F17212A8-3822-4213-AF1D-B07028A56DB2}" xr6:coauthVersionLast="36" xr6:coauthVersionMax="36" xr10:uidLastSave="{00000000-0000-0000-0000-000000000000}"/>
  <bookViews>
    <workbookView xWindow="0" yWindow="0" windowWidth="15200" windowHeight="7550" xr2:uid="{00000000-000D-0000-FFFF-FFFF00000000}"/>
  </bookViews>
  <sheets>
    <sheet name="Instructions" sheetId="1" r:id="rId1"/>
    <sheet name="KRI Register" sheetId="2" r:id="rId2"/>
    <sheet name="Dashboard" sheetId="3" r:id="rId3"/>
    <sheet name="Threshold Setting" sheetId="4" r:id="rId4"/>
    <sheet name="ISO + COSO Mapping" sheetId="5" r:id="rId5"/>
    <sheet name="Owner &amp; Cadence" sheetId="6" r:id="rId6"/>
    <sheet name="Risk Appetite" sheetId="7" r:id="rId7"/>
    <sheet name="Changelog" sheetId="8" r:id="rId8"/>
  </sheets>
  <calcPr calcId="191029"/>
</workbook>
</file>

<file path=xl/calcChain.xml><?xml version="1.0" encoding="utf-8"?>
<calcChain xmlns="http://schemas.openxmlformats.org/spreadsheetml/2006/main">
  <c r="B20" i="3" l="1"/>
  <c r="B19" i="3"/>
  <c r="B18" i="3"/>
  <c r="B17" i="3"/>
  <c r="E16" i="3"/>
  <c r="B16" i="3"/>
  <c r="B15" i="3"/>
  <c r="B14" i="3"/>
  <c r="B13" i="3"/>
  <c r="K51" i="2"/>
  <c r="K50" i="2"/>
  <c r="K49" i="2"/>
  <c r="K48" i="2"/>
  <c r="K47" i="2"/>
  <c r="K46" i="2"/>
  <c r="E20" i="3" s="1"/>
  <c r="K45" i="2"/>
  <c r="K44" i="2"/>
  <c r="K43" i="2"/>
  <c r="K42" i="2"/>
  <c r="K41" i="2"/>
  <c r="K40" i="2"/>
  <c r="E19" i="3" s="1"/>
  <c r="K39" i="2"/>
  <c r="K38" i="2"/>
  <c r="K37" i="2"/>
  <c r="K36" i="2"/>
  <c r="K35" i="2"/>
  <c r="E18" i="3" s="1"/>
  <c r="K34" i="2"/>
  <c r="K33" i="2"/>
  <c r="K32" i="2"/>
  <c r="K31" i="2"/>
  <c r="K30" i="2"/>
  <c r="E17" i="3" s="1"/>
  <c r="K29" i="2"/>
  <c r="K28" i="2"/>
  <c r="K27" i="2"/>
  <c r="C16" i="3" s="1"/>
  <c r="K26" i="2"/>
  <c r="D16" i="3" s="1"/>
  <c r="K25" i="2"/>
  <c r="K24" i="2"/>
  <c r="K23" i="2"/>
  <c r="K22" i="2"/>
  <c r="K21" i="2"/>
  <c r="K20" i="2"/>
  <c r="K19" i="2"/>
  <c r="K18" i="2"/>
  <c r="E15" i="3" s="1"/>
  <c r="K17" i="2"/>
  <c r="D15" i="3" s="1"/>
  <c r="K16" i="2"/>
  <c r="K15" i="2"/>
  <c r="K14" i="2"/>
  <c r="K13" i="2"/>
  <c r="K12" i="2"/>
  <c r="K11" i="2"/>
  <c r="K10" i="2"/>
  <c r="E14" i="3" s="1"/>
  <c r="K9" i="2"/>
  <c r="K8" i="2"/>
  <c r="K7" i="2"/>
  <c r="K6" i="2"/>
  <c r="B8" i="3" s="1"/>
  <c r="K5" i="2"/>
  <c r="K4" i="2"/>
  <c r="K3" i="2"/>
  <c r="C13" i="3" s="1"/>
  <c r="K2" i="2"/>
  <c r="D13" i="3" s="1"/>
  <c r="E13" i="3" l="1"/>
  <c r="C15" i="3"/>
  <c r="C18" i="3"/>
  <c r="B6" i="3"/>
  <c r="B7" i="3"/>
  <c r="D18" i="3"/>
  <c r="C19" i="3"/>
  <c r="D19" i="3"/>
  <c r="C20" i="3"/>
  <c r="C14" i="3"/>
  <c r="C17" i="3"/>
  <c r="D14" i="3"/>
  <c r="D17" i="3"/>
  <c r="D20" i="3"/>
</calcChain>
</file>

<file path=xl/sharedStrings.xml><?xml version="1.0" encoding="utf-8"?>
<sst xmlns="http://schemas.openxmlformats.org/spreadsheetml/2006/main" count="549" uniqueCount="394">
  <si>
    <t>Free Key Risk Indicators Excel Template</t>
  </si>
  <si>
    <t>riskpublishing.com | Chris Ekai | ISO 31000 Lead Risk Manager</t>
  </si>
  <si>
    <t>Version 2026.1 | Released 2026-05-18</t>
  </si>
  <si>
    <t>How to use this template</t>
  </si>
  <si>
    <t>1. KRI Register tab</t>
  </si>
  <si>
    <t>Edit existing KRIs or add new ones. 50+ pre-populated KRIs across 8 categories. Each KRI has a Definition, Owner, Threshold, Current Value and an auto-calculated RAG.</t>
  </si>
  <si>
    <t>2. Set thresholds</t>
  </si>
  <si>
    <t>In the Green, Amber, and Red columns, enter the numeric breakpoint that defines each band. Use the Threshold Setting Guide tab for methodology. Anchor against ISO 31000 risk appetite and COSO ERM tolerance bands.</t>
  </si>
  <si>
    <t>3. Enter Current Value</t>
  </si>
  <si>
    <t>Refresh weekly or monthly. The RAG Status column updates automatically based on the comparison logic in the IF formula. Lower-is-better KRIs use the inverted comparison.</t>
  </si>
  <si>
    <t>4. Dashboard tab</t>
  </si>
  <si>
    <t>Pivots the register by RAG status and by category. Refresh manually after editing the register.</t>
  </si>
  <si>
    <t>5. Owner &amp; Cadence tab</t>
  </si>
  <si>
    <t>Pre-populated review schedule by category. Operational and cyber daily, compliance weekly, strategic and reputational monthly, with quarterly threshold recalibration across all categories.</t>
  </si>
  <si>
    <t>6. ISO 31000 + COSO Mapping tab</t>
  </si>
  <si>
    <t>Maps each category to the corresponding clause in ISO 31000:2018 and component of COSO ERM 2017. Use it during audit or board review to evidence framework alignment.</t>
  </si>
  <si>
    <t>7. Risk Appetite Statements tab</t>
  </si>
  <si>
    <t>Pre-drafted appetite lines you can adapt for board approval. One per category.</t>
  </si>
  <si>
    <t>8. Changelog tab</t>
  </si>
  <si>
    <t>Document every change to the register. The OCC, FDIC, and FRB now expect KRI changelogs as part of risk-data governance.</t>
  </si>
  <si>
    <t>Reference standards</t>
  </si>
  <si>
    <t>- ISO 31000:2018 Risk management - Guidelines (https://www.iso.org/iso-31000-risk-management.html)</t>
  </si>
  <si>
    <t>- COSO Enterprise Risk Management - Integrating with Strategy and Performance (2017)</t>
  </si>
  <si>
    <t>- OCC Heightened Standards (12 CFR Part 30 Appendix D)</t>
  </si>
  <si>
    <t>- Citigroup OCC Cease and Desist Order, October 2020 (amended July 2024)</t>
  </si>
  <si>
    <t>- Federal Reserve OIG Material Loss Review of Silicon Valley Bank, September 2023</t>
  </si>
  <si>
    <t>KRI ID</t>
  </si>
  <si>
    <t>Category</t>
  </si>
  <si>
    <t>KRI Name</t>
  </si>
  <si>
    <t>Definition / Formula</t>
  </si>
  <si>
    <t>Owner</t>
  </si>
  <si>
    <t>Frequency</t>
  </si>
  <si>
    <t>Current Value</t>
  </si>
  <si>
    <t>Green ≤</t>
  </si>
  <si>
    <t>Amber ≤</t>
  </si>
  <si>
    <t>Red &gt;</t>
  </si>
  <si>
    <t>RAG Status</t>
  </si>
  <si>
    <t>Last Updated</t>
  </si>
  <si>
    <t>Linked Risk / Action</t>
  </si>
  <si>
    <t>OP-01</t>
  </si>
  <si>
    <t>Operational</t>
  </si>
  <si>
    <t>Critical system downtime</t>
  </si>
  <si>
    <t>Minutes of unplanned production outage per month</t>
  </si>
  <si>
    <t>CIO</t>
  </si>
  <si>
    <t>Daily</t>
  </si>
  <si>
    <t>OP-RR-104 / SLA breach review</t>
  </si>
  <si>
    <t>OP-02</t>
  </si>
  <si>
    <t>Transaction error rate</t>
  </si>
  <si>
    <t>Failed transactions as percentage of total volume</t>
  </si>
  <si>
    <t>COO</t>
  </si>
  <si>
    <t>OP-RR-211 / process redesign</t>
  </si>
  <si>
    <t>OP-03</t>
  </si>
  <si>
    <t>Customer complaints per 1,000</t>
  </si>
  <si>
    <t>DOT/CFPB-style complaint volume per 1,000 active customers</t>
  </si>
  <si>
    <t>CX Lead</t>
  </si>
  <si>
    <t>Weekly</t>
  </si>
  <si>
    <t>OP-RR-115 / CX action</t>
  </si>
  <si>
    <t>OP-04</t>
  </si>
  <si>
    <t>Internal fraud incidents</t>
  </si>
  <si>
    <t>Confirmed internal fraud cases per quarter</t>
  </si>
  <si>
    <t>Fraud Director</t>
  </si>
  <si>
    <t>Monthly</t>
  </si>
  <si>
    <t>OP-RR-302 / SAR filing</t>
  </si>
  <si>
    <t>OP-05</t>
  </si>
  <si>
    <t>AML SAR filing volume</t>
  </si>
  <si>
    <t>Suspicious Activity Reports filed per month</t>
  </si>
  <si>
    <t>BSA Officer</t>
  </si>
  <si>
    <t>OP-RR-309 / BSA review</t>
  </si>
  <si>
    <t>OP-06</t>
  </si>
  <si>
    <t>Process exception rate</t>
  </si>
  <si>
    <t>Manual workaround volume as percentage of transactions</t>
  </si>
  <si>
    <t>OP-RR-118 / automation case</t>
  </si>
  <si>
    <t>OP-07</t>
  </si>
  <si>
    <t>Vendor SLA breach count</t>
  </si>
  <si>
    <t>Critical vendor SLA breaches per quarter</t>
  </si>
  <si>
    <t>Procurement</t>
  </si>
  <si>
    <t>OP-RR-401 / vendor review</t>
  </si>
  <si>
    <t>OP-08</t>
  </si>
  <si>
    <t>Customer-facing app crash rate</t>
  </si>
  <si>
    <t>App crashes per 1,000 sessions</t>
  </si>
  <si>
    <t>Head of Product</t>
  </si>
  <si>
    <t>OP-RR-122 / engineering</t>
  </si>
  <si>
    <t>CO-01</t>
  </si>
  <si>
    <t>Compliance</t>
  </si>
  <si>
    <t>Open regulatory findings</t>
  </si>
  <si>
    <t>Open MRA, MRIA, or examiner findings overdue</t>
  </si>
  <si>
    <t>CCO</t>
  </si>
  <si>
    <t>CO-RR-501 / remediation plan</t>
  </si>
  <si>
    <t>CO-02</t>
  </si>
  <si>
    <t>Late regulatory filings</t>
  </si>
  <si>
    <t>Regulatory filings submitted after deadline per quarter</t>
  </si>
  <si>
    <t>Compliance Counsel</t>
  </si>
  <si>
    <t>CO-RR-507 / calendar fix</t>
  </si>
  <si>
    <t>CO-03</t>
  </si>
  <si>
    <t>Compliance training overdue</t>
  </si>
  <si>
    <t>Staff overdue on annual mandatory training</t>
  </si>
  <si>
    <t>HR + CCO</t>
  </si>
  <si>
    <t>CO-RR-512 / escalation</t>
  </si>
  <si>
    <t>CO-04</t>
  </si>
  <si>
    <t>Policy attestation gap</t>
  </si>
  <si>
    <t>Policies not attested by deadline as percentage of staff</t>
  </si>
  <si>
    <t>GRC Lead</t>
  </si>
  <si>
    <t>Quarterly</t>
  </si>
  <si>
    <t>CO-RR-518 / line manager review</t>
  </si>
  <si>
    <t>CO-05</t>
  </si>
  <si>
    <t>OFAC sanctions hits</t>
  </si>
  <si>
    <t>Confirmed OFAC matches per quarter</t>
  </si>
  <si>
    <t>CO-RR-525 / SAR + OFAC report</t>
  </si>
  <si>
    <t>CO-06</t>
  </si>
  <si>
    <t>Data privacy incidents</t>
  </si>
  <si>
    <t>Reportable privacy incidents per quarter (CCPA, GLBA, HIPAA)</t>
  </si>
  <si>
    <t>DPO</t>
  </si>
  <si>
    <t>CO-RR-530 / notification review</t>
  </si>
  <si>
    <t>CO-07</t>
  </si>
  <si>
    <t>Open audit findings overdue</t>
  </si>
  <si>
    <t>Internal audit findings past target close date</t>
  </si>
  <si>
    <t>CAE</t>
  </si>
  <si>
    <t>CO-RR-541 / audit committee</t>
  </si>
  <si>
    <t>CY-01</t>
  </si>
  <si>
    <t>Cyber</t>
  </si>
  <si>
    <t>Critical patch compliance</t>
  </si>
  <si>
    <t>Critical CVEs patched within 14 days of release</t>
  </si>
  <si>
    <t>CISO</t>
  </si>
  <si>
    <t>CY-RR-601 / accelerate</t>
  </si>
  <si>
    <t>CY-02</t>
  </si>
  <si>
    <t>Phishing simulation click rate</t>
  </si>
  <si>
    <t>Staff clicking simulated phishing per campaign</t>
  </si>
  <si>
    <t>CISO + HR</t>
  </si>
  <si>
    <t>CY-RR-603 / training cohort</t>
  </si>
  <si>
    <t>CY-03</t>
  </si>
  <si>
    <t>MFA coverage</t>
  </si>
  <si>
    <t>Critical apps with mandatory MFA enforced</t>
  </si>
  <si>
    <t>CY-RR-605 / exception clear</t>
  </si>
  <si>
    <t>CY-04</t>
  </si>
  <si>
    <t>Vendor breach exposure</t>
  </si>
  <si>
    <t>Open vendor incidents affecting our data per quarter</t>
  </si>
  <si>
    <t>Vendor Risk Manager</t>
  </si>
  <si>
    <t>CY-RR-611 / vendor remediation</t>
  </si>
  <si>
    <t>CY-05</t>
  </si>
  <si>
    <t>Privileged access reviews overdue</t>
  </si>
  <si>
    <t>Privileged user reviews past target date</t>
  </si>
  <si>
    <t>IT Security</t>
  </si>
  <si>
    <t>CY-RR-615 / access cert run</t>
  </si>
  <si>
    <t>CY-06</t>
  </si>
  <si>
    <t>Time to detect (TTD)</t>
  </si>
  <si>
    <t>Median hours from incident to detection</t>
  </si>
  <si>
    <t>CISO + SOC</t>
  </si>
  <si>
    <t>CY-RR-620 / SIEM tuning</t>
  </si>
  <si>
    <t>CY-07</t>
  </si>
  <si>
    <t>Ransomware tabletop coverage</t>
  </si>
  <si>
    <t>Critical functions covered by tested ransomware playbook</t>
  </si>
  <si>
    <t>CISO + COO</t>
  </si>
  <si>
    <t>CY-RR-625 / tabletop schedule</t>
  </si>
  <si>
    <t>FN-01</t>
  </si>
  <si>
    <t>Financial</t>
  </si>
  <si>
    <t>Days cash on hand</t>
  </si>
  <si>
    <t>Unrestricted cash / daily operating expense run rate</t>
  </si>
  <si>
    <t>CFO</t>
  </si>
  <si>
    <t>FN-RR-701 / liquidity plan</t>
  </si>
  <si>
    <t>FN-02</t>
  </si>
  <si>
    <t>Liquidity Coverage Ratio (LCR)</t>
  </si>
  <si>
    <t>HQLA / 30-day net cash outflow per Basel III</t>
  </si>
  <si>
    <t>Treasurer</t>
  </si>
  <si>
    <t>FN-RR-705 / contingency funding</t>
  </si>
  <si>
    <t>FN-03</t>
  </si>
  <si>
    <t>Interest rate gap (1-yr)</t>
  </si>
  <si>
    <t>Net interest-sensitive assets - liabilities, 1-year band, as percent of capital</t>
  </si>
  <si>
    <t>ALM Committee</t>
  </si>
  <si>
    <t>FN-RR-710 / hedge review</t>
  </si>
  <si>
    <t>FN-04</t>
  </si>
  <si>
    <t>Customer concentration</t>
  </si>
  <si>
    <t>Top-10 customer revenue as percentage of total</t>
  </si>
  <si>
    <t>FN-RR-715 / commercial review</t>
  </si>
  <si>
    <t>FN-05</t>
  </si>
  <si>
    <t>Days sales outstanding (DSO)</t>
  </si>
  <si>
    <t>Average days from invoice to collection</t>
  </si>
  <si>
    <t>Controller</t>
  </si>
  <si>
    <t>FN-RR-722 / AR follow-up</t>
  </si>
  <si>
    <t>FN-06</t>
  </si>
  <si>
    <t>FX exposure unhedged</t>
  </si>
  <si>
    <t>Net foreign currency exposure as percentage of net assets</t>
  </si>
  <si>
    <t>FN-RR-728 / hedging policy</t>
  </si>
  <si>
    <t>ST-01</t>
  </si>
  <si>
    <t>Strategic</t>
  </si>
  <si>
    <t>Market share drift</t>
  </si>
  <si>
    <t>Quarter-over-quarter change in market share, bps</t>
  </si>
  <si>
    <t>Strategy Lead</t>
  </si>
  <si>
    <t>ST-RR-801 / win/loss review</t>
  </si>
  <si>
    <t>ST-02</t>
  </si>
  <si>
    <t>New product revenue mix</t>
  </si>
  <si>
    <t>Revenue from products launched in last 3 years as percent of total</t>
  </si>
  <si>
    <t>Head of Strategy</t>
  </si>
  <si>
    <t>ST-RR-805 / innovation review</t>
  </si>
  <si>
    <t>ST-03</t>
  </si>
  <si>
    <t>Strategic initiative slippage</t>
  </si>
  <si>
    <t>Strategic initiatives past planned milestone date</t>
  </si>
  <si>
    <t>PMO</t>
  </si>
  <si>
    <t>ST-RR-810 / portfolio review</t>
  </si>
  <si>
    <t>ST-04</t>
  </si>
  <si>
    <t>Customer churn rate (annualized)</t>
  </si>
  <si>
    <t>Voluntary customer attrition, annualized percentage</t>
  </si>
  <si>
    <t>CRO Commercial</t>
  </si>
  <si>
    <t>ST-RR-815 / retention action</t>
  </si>
  <si>
    <t>ST-05</t>
  </si>
  <si>
    <t>Strategic M&amp;A integration status</t>
  </si>
  <si>
    <t>M&amp;A integration milestones on schedule as percentage</t>
  </si>
  <si>
    <t>M&amp;A Lead</t>
  </si>
  <si>
    <t>ST-RR-820 / steering escalation</t>
  </si>
  <si>
    <t>HR-01</t>
  </si>
  <si>
    <t>People &amp; HR</t>
  </si>
  <si>
    <t>Voluntary attrition rate</t>
  </si>
  <si>
    <t>Voluntary separations as annualized percent of headcount</t>
  </si>
  <si>
    <t>CHRO</t>
  </si>
  <si>
    <t>HR-RR-901 / retention</t>
  </si>
  <si>
    <t>HR-02</t>
  </si>
  <si>
    <t>Critical role vacancy time</t>
  </si>
  <si>
    <t>Median days to fill executive-tier vacancies</t>
  </si>
  <si>
    <t>Talent Acquisition</t>
  </si>
  <si>
    <t>HR-RR-905 / sourcing review</t>
  </si>
  <si>
    <t>HR-03</t>
  </si>
  <si>
    <t>Workplace injuries rate (OSHA)</t>
  </si>
  <si>
    <t>OSHA recordable rate per 100 FTE per year</t>
  </si>
  <si>
    <t>EHS Manager</t>
  </si>
  <si>
    <t>HR-RR-910 / safety stand-down</t>
  </si>
  <si>
    <t>HR-04</t>
  </si>
  <si>
    <t>Harassment claims open</t>
  </si>
  <si>
    <t>Active workplace harassment investigations</t>
  </si>
  <si>
    <t>General Counsel</t>
  </si>
  <si>
    <t>HR-RR-915 / EEOC response</t>
  </si>
  <si>
    <t>HR-05</t>
  </si>
  <si>
    <t>Employee engagement score</t>
  </si>
  <si>
    <t>Engagement pulse survey score, scale 0-100</t>
  </si>
  <si>
    <t>HR-RR-920 / engagement plan</t>
  </si>
  <si>
    <t>TP-01</t>
  </si>
  <si>
    <t>Third-party</t>
  </si>
  <si>
    <t>Critical vendor concentration</t>
  </si>
  <si>
    <t>Spend in top-5 critical vendors as percentage of critical spend</t>
  </si>
  <si>
    <t>TP-RR-1001 / second-source plan</t>
  </si>
  <si>
    <t>TP-02</t>
  </si>
  <si>
    <t>Vendor due diligence backlog</t>
  </si>
  <si>
    <t>Vendor reviews overdue beyond annual cycle</t>
  </si>
  <si>
    <t>TP-RR-1005 / queue review</t>
  </si>
  <si>
    <t>TP-03</t>
  </si>
  <si>
    <t>Single point of failure (SPOF) vendors</t>
  </si>
  <si>
    <t>Critical processes with no qualified backup vendor</t>
  </si>
  <si>
    <t>BCP Manager</t>
  </si>
  <si>
    <t>TP-RR-1010 / second-source plan</t>
  </si>
  <si>
    <t>TP-04</t>
  </si>
  <si>
    <t>Vendor cybersecurity rating drop</t>
  </si>
  <si>
    <t>Vendor SecurityScorecard score drops below B</t>
  </si>
  <si>
    <t>CISO + Procurement</t>
  </si>
  <si>
    <t>TP-RR-1015 / vendor remediation</t>
  </si>
  <si>
    <t>TP-05</t>
  </si>
  <si>
    <t>Contract renewal slippage</t>
  </si>
  <si>
    <t>Critical vendor contracts within 30 days of expiry without renewal</t>
  </si>
  <si>
    <t>Legal</t>
  </si>
  <si>
    <t>TP-RR-1020 / contract calendar</t>
  </si>
  <si>
    <t>TP-06</t>
  </si>
  <si>
    <t>Subcontractor / 4th-party exposure</t>
  </si>
  <si>
    <t>Critical functions reliant on undisclosed sub-processors</t>
  </si>
  <si>
    <t>TP-RR-1025 / supply mapping</t>
  </si>
  <si>
    <t>RP-01</t>
  </si>
  <si>
    <t>Reputational &amp; ESG</t>
  </si>
  <si>
    <t>Negative media sentiment</t>
  </si>
  <si>
    <t>Negative coverage events per quarter per BrandWatch</t>
  </si>
  <si>
    <t>Comms</t>
  </si>
  <si>
    <t>RP-RR-1101 / response playbook</t>
  </si>
  <si>
    <t>RP-02</t>
  </si>
  <si>
    <t>Social media issue volume</t>
  </si>
  <si>
    <t>Major social escalations (1,000+ engagement) per month</t>
  </si>
  <si>
    <t>Social Media Lead</t>
  </si>
  <si>
    <t>RP-RR-1105 / crisis comms</t>
  </si>
  <si>
    <t>RP-03</t>
  </si>
  <si>
    <t>ESG MSCI rating</t>
  </si>
  <si>
    <t>MSCI ESG rating drift, letter-grade equivalent</t>
  </si>
  <si>
    <t>Sustainability Lead</t>
  </si>
  <si>
    <t>RP-RR-1110 / ESG roadmap</t>
  </si>
  <si>
    <t>RP-04</t>
  </si>
  <si>
    <t>Environmental incidents reportable</t>
  </si>
  <si>
    <t>EPA-reportable incidents per quarter</t>
  </si>
  <si>
    <t>RP-RR-1115 / EHS root cause</t>
  </si>
  <si>
    <t>RP-05</t>
  </si>
  <si>
    <t>Class action filings against firm</t>
  </si>
  <si>
    <t>Active class actions per quarter</t>
  </si>
  <si>
    <t>RP-RR-1120 / litigation review</t>
  </si>
  <si>
    <t>RP-06</t>
  </si>
  <si>
    <t>Carbon intensity drift</t>
  </si>
  <si>
    <t>tCO2e per million USD revenue, change vs prior year</t>
  </si>
  <si>
    <t>RP-RR-1125 / decarb plan</t>
  </si>
  <si>
    <t>KRI Dashboard Summary</t>
  </si>
  <si>
    <t>Auto-updates from KRI Register. Press F9 to refresh.</t>
  </si>
  <si>
    <t>Status counts</t>
  </si>
  <si>
    <t>Status</t>
  </si>
  <si>
    <t>Count</t>
  </si>
  <si>
    <t>GREEN</t>
  </si>
  <si>
    <t>AMBER</t>
  </si>
  <si>
    <t>RED</t>
  </si>
  <si>
    <t>By category</t>
  </si>
  <si>
    <t>Total</t>
  </si>
  <si>
    <t>Green</t>
  </si>
  <si>
    <t>Amber</t>
  </si>
  <si>
    <t>Red</t>
  </si>
  <si>
    <t>Threshold Setting Methodology</t>
  </si>
  <si>
    <t>Three reference points anchor every threshold.</t>
  </si>
  <si>
    <t>Step</t>
  </si>
  <si>
    <t>Reference point</t>
  </si>
  <si>
    <t>How to apply</t>
  </si>
  <si>
    <t>1</t>
  </si>
  <si>
    <t>Regulatory limit</t>
  </si>
  <si>
    <t>The level at which the regulator (OCC, FDIC, SEC, FAA, FDA, etc.) must be notified. Set Red threshold here. Anything past this requires a regulatory call.</t>
  </si>
  <si>
    <t>2</t>
  </si>
  <si>
    <t>Industry peer median + 1 SD</t>
  </si>
  <si>
    <t>Use industry data (ABA, FDIC call reports, IBM Security, IATA, FAA ASIAS) for peer comparison. Set Amber at (peer median + 1 standard deviation).</t>
  </si>
  <si>
    <t>3</t>
  </si>
  <si>
    <t>12-month rolling baseline</t>
  </si>
  <si>
    <t>The carrier's own performance. Green = within 1 SD of rolling baseline. Amber = baseline + 25%. Whichever is worse, that becomes amber.</t>
  </si>
  <si>
    <t>4</t>
  </si>
  <si>
    <t>Review quarterly</t>
  </si>
  <si>
    <t>Thresholds drift. Recalibrate quarterly based on portfolio changes, M&amp;A, new regulation, or material organization change.</t>
  </si>
  <si>
    <t>5</t>
  </si>
  <si>
    <t>Document rationale</t>
  </si>
  <si>
    <t>In the Linked Risk / Action column on the KRI Register, document who set the threshold and why. OCC and FRB examiners now request this evidence in CAMELS exams.</t>
  </si>
  <si>
    <t>KRI Category Mapping to ISO 31000 and COSO ERM</t>
  </si>
  <si>
    <t>ISO 31000:2018 clause</t>
  </si>
  <si>
    <t>COSO ERM 2017 component</t>
  </si>
  <si>
    <t>Typical board reporting line</t>
  </si>
  <si>
    <t>6.4 Risk assessment</t>
  </si>
  <si>
    <t>Performance</t>
  </si>
  <si>
    <t>Operational Risk Committee monthly</t>
  </si>
  <si>
    <t>5.2 Mandate and commitment</t>
  </si>
  <si>
    <t>Governance and Culture</t>
  </si>
  <si>
    <t>Audit Committee quarterly</t>
  </si>
  <si>
    <t>Performance + Information</t>
  </si>
  <si>
    <t>Risk Committee monthly + Board annually</t>
  </si>
  <si>
    <t>6.5 Risk treatment</t>
  </si>
  <si>
    <t>Performance + Review</t>
  </si>
  <si>
    <t>Risk Committee monthly</t>
  </si>
  <si>
    <t>5.4 Integration into organization</t>
  </si>
  <si>
    <t>Strategy and Objective-Setting</t>
  </si>
  <si>
    <t>Board quarterly</t>
  </si>
  <si>
    <t>Compensation Committee quarterly</t>
  </si>
  <si>
    <t>6.6 Monitoring and review</t>
  </si>
  <si>
    <t>Governance and Culture + Strategy</t>
  </si>
  <si>
    <t>Board quarterly + Disclosure Committee</t>
  </si>
  <si>
    <t>Owner Tier and Review Cadence by Category</t>
  </si>
  <si>
    <t>Daily owner</t>
  </si>
  <si>
    <t>Weekly owner</t>
  </si>
  <si>
    <t>Monthly owner</t>
  </si>
  <si>
    <t>Quarterly owner</t>
  </si>
  <si>
    <t>Operations Manager / NOC</t>
  </si>
  <si>
    <t>Operational Risk Committee</t>
  </si>
  <si>
    <t>CRO + Audit Committee</t>
  </si>
  <si>
    <t>-</t>
  </si>
  <si>
    <t>CCO Office</t>
  </si>
  <si>
    <t>Audit Committee</t>
  </si>
  <si>
    <t>SOC Manager</t>
  </si>
  <si>
    <t>CISO + CRO</t>
  </si>
  <si>
    <t>Risk Committee</t>
  </si>
  <si>
    <t>Treasurer / Controller</t>
  </si>
  <si>
    <t>Risk Committee + Audit</t>
  </si>
  <si>
    <t>Board</t>
  </si>
  <si>
    <t>HR Business Partner</t>
  </si>
  <si>
    <t>Compensation Committee</t>
  </si>
  <si>
    <t>Procurement Lead</t>
  </si>
  <si>
    <t>Vendor Risk Manager + CISO</t>
  </si>
  <si>
    <t>Comms / Social Media</t>
  </si>
  <si>
    <t>Head of Comms</t>
  </si>
  <si>
    <t>Board + Disclosure Committee</t>
  </si>
  <si>
    <t>Risk Appetite Statement Templates by Category</t>
  </si>
  <si>
    <t>Sample appetite statement</t>
  </si>
  <si>
    <t>Zero tolerance for critical system downtime above 4 hours per quarter. Customer-facing app crashes managed within 2.0 per 1,000 sessions.</t>
  </si>
  <si>
    <t>Zero tolerance for late regulatory filings or open MRA/MRIA findings beyond 90 days past target close date.</t>
  </si>
  <si>
    <t>Zero tolerance for critical CVE patching beyond 14 days. MFA coverage above 98 percent on operationally critical applications.</t>
  </si>
  <si>
    <t>Days cash on hand maintained above 90 across all stressed scenarios. LCR maintained above 110 percent at all times.</t>
  </si>
  <si>
    <t>Customer concentration with any single customer below 25 percent of total revenue. Strategic initiative slippage below 5 active items past milestone.</t>
  </si>
  <si>
    <t>Voluntary attrition managed below 10 percent annualized in critical roles. OSHA recordable rate below 1.5 per 100 FTE per year.</t>
  </si>
  <si>
    <t>Spend in top-5 critical vendors below 60 percent of total critical spend. Zero tolerance for SPOF vendors in tier-1 processes.</t>
  </si>
  <si>
    <t>Zero environmental incidents requiring EPA notification. MSCI ESG rating maintained at A or above.</t>
  </si>
  <si>
    <t>Template Changelog</t>
  </si>
  <si>
    <t>Document every change to your KRI register here. Examiners now request this evidence.</t>
  </si>
  <si>
    <t>Date</t>
  </si>
  <si>
    <t>Change type</t>
  </si>
  <si>
    <t>Description</t>
  </si>
  <si>
    <t>Approved by</t>
  </si>
  <si>
    <t>2026-05-18</t>
  </si>
  <si>
    <t>Template release</t>
  </si>
  <si>
    <t>Free KRI Excel Template 2026.1 released by riskpublishing.com</t>
  </si>
  <si>
    <t>Chris Ekai</t>
  </si>
  <si>
    <t>Add KRI</t>
  </si>
  <si>
    <t>Add new KRI to register (example row)</t>
  </si>
  <si>
    <t>Threshold change</t>
  </si>
  <si>
    <t>Update Green/Amber/Red threshold (example row)</t>
  </si>
  <si>
    <t>Owner change</t>
  </si>
  <si>
    <t>Reassign KRI owner (example 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</si>
</sst>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6"/>
      <color rgb="FF1A5276"/>
      <name val="Arial"/>
    </font>
    <font>
      <sz val="9"/>
      <color rgb="FF7B7D7D"/>
      <name val="Arial"/>
    </font>
    <font>
      <b/>
      <sz val="13"/>
      <color rgb="FF1A5276"/>
      <name val="Arial"/>
    </font>
    <font>
      <b/>
      <sz val="11"/>
      <color rgb="FF1A5276"/>
      <name val="Arial"/>
    </font>
    <font>
      <sz val="10"/>
      <name val="Arial"/>
    </font>
    <font>
      <b/>
      <sz val="12"/>
      <color rgb="FF1A5276"/>
      <name val="Arial"/>
    </font>
    <font>
      <b/>
      <sz val="11"/>
      <color rgb="FFFFFFFF"/>
      <name val="Arial"/>
    </font>
    <font>
      <b/>
      <sz val="10"/>
      <color rgb="FFFFFFFF"/>
      <name val="Arial"/>
    </font>
  </fonts>
  <fills count="7">
    <fill>
      <patternFill patternType="none"/>
    </fill>
    <fill>
      <patternFill patternType="gray125"/>
    </fill>
    <fill>
      <patternFill patternType="solid">
        <fgColor rgb="FF1A5276"/>
      </patternFill>
    </fill>
    <fill>
      <patternFill patternType="solid">
        <fgColor rgb="FFEBF5FB"/>
      </patternFill>
    </fill>
    <fill>
      <patternFill patternType="solid">
        <fgColor rgb="FF27AE60"/>
      </patternFill>
    </fill>
    <fill>
      <patternFill patternType="solid">
        <fgColor rgb="FFF39C12"/>
      </patternFill>
    </fill>
    <fill>
      <patternFill patternType="solid">
        <fgColor rgb="FFC0392B"/>
      </patternFill>
    </fill>
  </fills>
  <borders count="2">
    <border>
      <left/>
      <right/>
      <top/>
      <bottom/>
      <diagonal/>
    </border>
    <border>
      <left style="thin">
        <color rgb="FFB0C4DE"/>
      </left>
      <right style="thin">
        <color rgb="FFB0C4DE"/>
      </right>
      <top style="thin">
        <color rgb="FFB0C4DE"/>
      </top>
      <bottom style="thin">
        <color rgb="FFB0C4DE"/>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0" fontId="4" fillId="0" borderId="0" xfId="0" applyFont="1"/>
    <xf numFmtId="0" fontId="6" fillId="0" borderId="0" xfId="0" applyFont="1"/>
    <xf numFmtId="0" fontId="5" fillId="0" borderId="0" xfId="0" applyFont="1"/>
    <xf numFmtId="0" fontId="7" fillId="2" borderId="1" xfId="0" applyFont="1" applyFill="1" applyBorder="1" applyAlignment="1">
      <alignment horizontal="center" vertical="center" wrapText="1"/>
    </xf>
    <xf numFmtId="0" fontId="5" fillId="0" borderId="1" xfId="0" applyFont="1" applyBorder="1" applyAlignment="1">
      <alignment vertical="top" wrapText="1"/>
    </xf>
    <xf numFmtId="0" fontId="5" fillId="3" borderId="1" xfId="0" applyFont="1" applyFill="1" applyBorder="1" applyAlignment="1">
      <alignment vertical="top" wrapText="1"/>
    </xf>
    <xf numFmtId="0" fontId="7" fillId="2" borderId="1" xfId="0" applyFont="1" applyFill="1" applyBorder="1" applyAlignment="1">
      <alignment horizontal="center"/>
    </xf>
    <xf numFmtId="0" fontId="8" fillId="4" borderId="0" xfId="0" applyFont="1" applyFill="1"/>
    <xf numFmtId="0" fontId="8" fillId="5" borderId="0" xfId="0" applyFont="1" applyFill="1"/>
    <xf numFmtId="0" fontId="8" fillId="6" borderId="0" xfId="0" applyFont="1" applyFill="1"/>
    <xf numFmtId="0" fontId="5" fillId="0" borderId="1" xfId="0" applyFont="1" applyBorder="1"/>
    <xf numFmtId="0" fontId="5" fillId="3" borderId="1" xfId="0" applyFont="1" applyFill="1" applyBorder="1"/>
    <xf numFmtId="0" fontId="7" fillId="2" borderId="1" xfId="0" applyFont="1" applyFill="1" applyBorder="1" applyAlignment="1">
      <alignment horizontal="center" wrapText="1"/>
    </xf>
    <xf numFmtId="0" fontId="5" fillId="0" borderId="0" xfId="0" applyFont="1" applyAlignment="1">
      <alignment vertical="top" wrapText="1"/>
    </xf>
    <xf numFmtId="0" fontId="0" fillId="0" borderId="0" xfId="0"/>
    <xf numFmtId="0" fontId="5" fillId="0" borderId="0" xfId="0" applyFont="1"/>
    <xf numFmtId="0" fontId="3" fillId="0" borderId="0" xfId="0" applyFont="1"/>
  </cellXfs>
  <cellStyles count="1">
    <cellStyle name="Normal" xfId="0" builtinId="0"/>
  </cellStyles>
  <dxfs count="3">
    <dxf>
      <font>
        <b/>
        <sz val="10"/>
        <color rgb="FFFFFFFF"/>
        <name val="Arial"/>
      </font>
      <fill>
        <patternFill patternType="solid">
          <fgColor rgb="FFC0392B"/>
        </patternFill>
      </fill>
    </dxf>
    <dxf>
      <font>
        <b/>
        <sz val="10"/>
        <color rgb="FFFFFFFF"/>
        <name val="Arial"/>
      </font>
      <fill>
        <patternFill patternType="solid">
          <fgColor rgb="FFF39C12"/>
        </patternFill>
      </fill>
    </dxf>
    <dxf>
      <font>
        <b/>
        <sz val="10"/>
        <color rgb="FFFFFFFF"/>
        <name val="Arial"/>
      </font>
      <fill>
        <patternFill patternType="solid">
          <fgColor rgb="FF27AE6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tabSelected="1" workbookViewId="0">
      <selection activeCell="A12" sqref="A12"/>
    </sheetView>
  </sheetViews>
  <sheetFormatPr defaultRowHeight="14.5" x14ac:dyDescent="0.35"/>
  <cols>
    <col min="1" max="1" width="28" customWidth="1"/>
    <col min="2" max="2" width="90" customWidth="1"/>
  </cols>
  <sheetData>
    <row r="1" spans="1:6" ht="20" x14ac:dyDescent="0.4">
      <c r="A1" s="1" t="s">
        <v>0</v>
      </c>
    </row>
    <row r="2" spans="1:6" x14ac:dyDescent="0.35">
      <c r="A2" s="2" t="s">
        <v>1</v>
      </c>
    </row>
    <row r="3" spans="1:6" x14ac:dyDescent="0.35">
      <c r="A3" s="2" t="s">
        <v>2</v>
      </c>
    </row>
    <row r="5" spans="1:6" ht="16.5" x14ac:dyDescent="0.35">
      <c r="A5" s="19" t="s">
        <v>3</v>
      </c>
      <c r="B5" s="17"/>
      <c r="C5" s="17"/>
      <c r="D5" s="17"/>
      <c r="E5" s="17"/>
      <c r="F5" s="17"/>
    </row>
    <row r="7" spans="1:6" ht="42" customHeight="1" x14ac:dyDescent="0.35">
      <c r="A7" s="3" t="s">
        <v>4</v>
      </c>
      <c r="B7" s="16" t="s">
        <v>5</v>
      </c>
      <c r="C7" s="17"/>
      <c r="D7" s="17"/>
      <c r="E7" s="17"/>
      <c r="F7" s="17"/>
    </row>
    <row r="8" spans="1:6" ht="42" customHeight="1" x14ac:dyDescent="0.35">
      <c r="A8" s="3" t="s">
        <v>6</v>
      </c>
      <c r="B8" s="16" t="s">
        <v>7</v>
      </c>
      <c r="C8" s="17"/>
      <c r="D8" s="17"/>
      <c r="E8" s="17"/>
      <c r="F8" s="17"/>
    </row>
    <row r="9" spans="1:6" ht="42" customHeight="1" x14ac:dyDescent="0.35">
      <c r="A9" s="3" t="s">
        <v>8</v>
      </c>
      <c r="B9" s="16" t="s">
        <v>9</v>
      </c>
      <c r="C9" s="17"/>
      <c r="D9" s="17"/>
      <c r="E9" s="17"/>
      <c r="F9" s="17"/>
    </row>
    <row r="10" spans="1:6" ht="42" customHeight="1" x14ac:dyDescent="0.35">
      <c r="A10" s="3" t="s">
        <v>10</v>
      </c>
      <c r="B10" s="16" t="s">
        <v>11</v>
      </c>
      <c r="C10" s="17"/>
      <c r="D10" s="17"/>
      <c r="E10" s="17"/>
      <c r="F10" s="17"/>
    </row>
    <row r="11" spans="1:6" ht="42" customHeight="1" x14ac:dyDescent="0.35">
      <c r="A11" s="3" t="s">
        <v>12</v>
      </c>
      <c r="B11" s="16" t="s">
        <v>13</v>
      </c>
      <c r="C11" s="17"/>
      <c r="D11" s="17"/>
      <c r="E11" s="17"/>
      <c r="F11" s="17"/>
    </row>
    <row r="12" spans="1:6" ht="42" customHeight="1" x14ac:dyDescent="0.35">
      <c r="A12" s="3" t="s">
        <v>14</v>
      </c>
      <c r="B12" s="16" t="s">
        <v>15</v>
      </c>
      <c r="C12" s="17"/>
      <c r="D12" s="17"/>
      <c r="E12" s="17"/>
      <c r="F12" s="17"/>
    </row>
    <row r="13" spans="1:6" ht="42" customHeight="1" x14ac:dyDescent="0.35">
      <c r="A13" s="3" t="s">
        <v>16</v>
      </c>
      <c r="B13" s="16" t="s">
        <v>17</v>
      </c>
      <c r="C13" s="17"/>
      <c r="D13" s="17"/>
      <c r="E13" s="17"/>
      <c r="F13" s="17"/>
    </row>
    <row r="14" spans="1:6" ht="42" customHeight="1" x14ac:dyDescent="0.35">
      <c r="A14" s="3" t="s">
        <v>18</v>
      </c>
      <c r="B14" s="16" t="s">
        <v>19</v>
      </c>
      <c r="C14" s="17"/>
      <c r="D14" s="17"/>
      <c r="E14" s="17"/>
      <c r="F14" s="17"/>
    </row>
    <row r="17" spans="1:6" ht="15.5" x14ac:dyDescent="0.35">
      <c r="A17" s="4" t="s">
        <v>20</v>
      </c>
    </row>
    <row r="18" spans="1:6" x14ac:dyDescent="0.35">
      <c r="A18" s="18" t="s">
        <v>21</v>
      </c>
      <c r="B18" s="17"/>
      <c r="C18" s="17"/>
      <c r="D18" s="17"/>
      <c r="E18" s="17"/>
      <c r="F18" s="17"/>
    </row>
    <row r="19" spans="1:6" x14ac:dyDescent="0.35">
      <c r="A19" s="18" t="s">
        <v>22</v>
      </c>
      <c r="B19" s="17"/>
      <c r="C19" s="17"/>
      <c r="D19" s="17"/>
      <c r="E19" s="17"/>
      <c r="F19" s="17"/>
    </row>
    <row r="20" spans="1:6" x14ac:dyDescent="0.35">
      <c r="A20" s="18" t="s">
        <v>23</v>
      </c>
      <c r="B20" s="17"/>
      <c r="C20" s="17"/>
      <c r="D20" s="17"/>
      <c r="E20" s="17"/>
      <c r="F20" s="17"/>
    </row>
    <row r="21" spans="1:6" x14ac:dyDescent="0.35">
      <c r="A21" s="18" t="s">
        <v>24</v>
      </c>
      <c r="B21" s="17"/>
      <c r="C21" s="17"/>
      <c r="D21" s="17"/>
      <c r="E21" s="17"/>
      <c r="F21" s="17"/>
    </row>
    <row r="22" spans="1:6" x14ac:dyDescent="0.35">
      <c r="A22" s="18" t="s">
        <v>25</v>
      </c>
      <c r="B22" s="17"/>
      <c r="C22" s="17"/>
      <c r="D22" s="17"/>
      <c r="E22" s="17"/>
      <c r="F22" s="17"/>
    </row>
  </sheetData>
  <mergeCells count="14">
    <mergeCell ref="A22:F22"/>
    <mergeCell ref="A18:F18"/>
    <mergeCell ref="B8:F8"/>
    <mergeCell ref="A20:F20"/>
    <mergeCell ref="A21:F21"/>
    <mergeCell ref="B9:F9"/>
    <mergeCell ref="B13:F13"/>
    <mergeCell ref="B12:F12"/>
    <mergeCell ref="B7:F7"/>
    <mergeCell ref="A19:F19"/>
    <mergeCell ref="B10:F10"/>
    <mergeCell ref="A5:F5"/>
    <mergeCell ref="B11:F11"/>
    <mergeCell ref="B14:F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1"/>
  <sheetViews>
    <sheetView workbookViewId="0">
      <pane ySplit="1" topLeftCell="A41" activePane="bottomLeft" state="frozen"/>
      <selection pane="bottomLeft"/>
    </sheetView>
  </sheetViews>
  <sheetFormatPr defaultRowHeight="14.5" x14ac:dyDescent="0.35"/>
  <cols>
    <col min="1" max="1" width="10" customWidth="1"/>
    <col min="2" max="2" width="16" customWidth="1"/>
    <col min="3" max="3" width="30" customWidth="1"/>
    <col min="4" max="4" width="42" customWidth="1"/>
    <col min="5" max="5" width="22" customWidth="1"/>
    <col min="6" max="6" width="12" customWidth="1"/>
    <col min="7" max="7" width="13" customWidth="1"/>
    <col min="8" max="10" width="11" customWidth="1"/>
    <col min="11" max="12" width="14" customWidth="1"/>
    <col min="13" max="13" width="30" customWidth="1"/>
  </cols>
  <sheetData>
    <row r="1" spans="1:13" ht="36" customHeight="1" x14ac:dyDescent="0.35">
      <c r="A1" s="6" t="s">
        <v>26</v>
      </c>
      <c r="B1" s="6" t="s">
        <v>27</v>
      </c>
      <c r="C1" s="6" t="s">
        <v>28</v>
      </c>
      <c r="D1" s="6" t="s">
        <v>29</v>
      </c>
      <c r="E1" s="6" t="s">
        <v>30</v>
      </c>
      <c r="F1" s="6" t="s">
        <v>31</v>
      </c>
      <c r="G1" s="6" t="s">
        <v>32</v>
      </c>
      <c r="H1" s="6" t="s">
        <v>33</v>
      </c>
      <c r="I1" s="6" t="s">
        <v>34</v>
      </c>
      <c r="J1" s="6" t="s">
        <v>35</v>
      </c>
      <c r="K1" s="6" t="s">
        <v>36</v>
      </c>
      <c r="L1" s="6" t="s">
        <v>37</v>
      </c>
      <c r="M1" s="6" t="s">
        <v>38</v>
      </c>
    </row>
    <row r="2" spans="1:13" ht="37.5" x14ac:dyDescent="0.35">
      <c r="A2" s="7" t="s">
        <v>39</v>
      </c>
      <c r="B2" s="7" t="s">
        <v>40</v>
      </c>
      <c r="C2" s="7" t="s">
        <v>41</v>
      </c>
      <c r="D2" s="7" t="s">
        <v>42</v>
      </c>
      <c r="E2" s="7" t="s">
        <v>43</v>
      </c>
      <c r="F2" s="7" t="s">
        <v>44</v>
      </c>
      <c r="G2" s="7">
        <v>18</v>
      </c>
      <c r="H2" s="7">
        <v>30</v>
      </c>
      <c r="I2" s="7">
        <v>120</v>
      </c>
      <c r="J2" s="7">
        <v>240</v>
      </c>
      <c r="K2" s="7" t="str">
        <f t="shared" ref="K2:K33" si="0">IF(ISBLANK(G2),"",IF(H2&lt;=I2,IF(G2&lt;=H2,"GREEN",IF(G2&lt;=I2,"AMBER","RED")),IF(G2&gt;=H2,"GREEN",IF(G2&gt;=I2,"AMBER","RED"))))</f>
        <v>GREEN</v>
      </c>
      <c r="L2" s="7" t="s">
        <v>45</v>
      </c>
    </row>
    <row r="3" spans="1:13" ht="37.5" x14ac:dyDescent="0.35">
      <c r="A3" s="8" t="s">
        <v>46</v>
      </c>
      <c r="B3" s="8" t="s">
        <v>40</v>
      </c>
      <c r="C3" s="8" t="s">
        <v>47</v>
      </c>
      <c r="D3" s="8" t="s">
        <v>48</v>
      </c>
      <c r="E3" s="8" t="s">
        <v>49</v>
      </c>
      <c r="F3" s="8" t="s">
        <v>44</v>
      </c>
      <c r="G3" s="8">
        <v>0.45</v>
      </c>
      <c r="H3" s="8">
        <v>0.5</v>
      </c>
      <c r="I3" s="8">
        <v>1</v>
      </c>
      <c r="J3" s="8">
        <v>2</v>
      </c>
      <c r="K3" s="8" t="str">
        <f t="shared" si="0"/>
        <v>GREEN</v>
      </c>
      <c r="L3" s="8" t="s">
        <v>50</v>
      </c>
    </row>
    <row r="4" spans="1:13" ht="25" x14ac:dyDescent="0.35">
      <c r="A4" s="7" t="s">
        <v>51</v>
      </c>
      <c r="B4" s="7" t="s">
        <v>40</v>
      </c>
      <c r="C4" s="7" t="s">
        <v>52</v>
      </c>
      <c r="D4" s="7" t="s">
        <v>53</v>
      </c>
      <c r="E4" s="7" t="s">
        <v>54</v>
      </c>
      <c r="F4" s="7" t="s">
        <v>55</v>
      </c>
      <c r="G4" s="7">
        <v>1.8</v>
      </c>
      <c r="H4" s="7">
        <v>2</v>
      </c>
      <c r="I4" s="7">
        <v>4</v>
      </c>
      <c r="J4" s="7">
        <v>6</v>
      </c>
      <c r="K4" s="7" t="str">
        <f t="shared" si="0"/>
        <v>GREEN</v>
      </c>
      <c r="L4" s="7" t="s">
        <v>56</v>
      </c>
    </row>
    <row r="5" spans="1:13" ht="25" x14ac:dyDescent="0.35">
      <c r="A5" s="8" t="s">
        <v>57</v>
      </c>
      <c r="B5" s="8" t="s">
        <v>40</v>
      </c>
      <c r="C5" s="8" t="s">
        <v>58</v>
      </c>
      <c r="D5" s="8" t="s">
        <v>59</v>
      </c>
      <c r="E5" s="8" t="s">
        <v>60</v>
      </c>
      <c r="F5" s="8" t="s">
        <v>61</v>
      </c>
      <c r="G5" s="8">
        <v>1</v>
      </c>
      <c r="H5" s="8">
        <v>1</v>
      </c>
      <c r="I5" s="8">
        <v>3</v>
      </c>
      <c r="J5" s="8">
        <v>5</v>
      </c>
      <c r="K5" s="8" t="str">
        <f t="shared" si="0"/>
        <v>GREEN</v>
      </c>
      <c r="L5" s="8" t="s">
        <v>62</v>
      </c>
    </row>
    <row r="6" spans="1:13" ht="25" x14ac:dyDescent="0.35">
      <c r="A6" s="7" t="s">
        <v>63</v>
      </c>
      <c r="B6" s="7" t="s">
        <v>40</v>
      </c>
      <c r="C6" s="7" t="s">
        <v>64</v>
      </c>
      <c r="D6" s="7" t="s">
        <v>65</v>
      </c>
      <c r="E6" s="7" t="s">
        <v>66</v>
      </c>
      <c r="F6" s="7" t="s">
        <v>61</v>
      </c>
      <c r="G6" s="7">
        <v>12</v>
      </c>
      <c r="H6" s="7">
        <v>20</v>
      </c>
      <c r="I6" s="7">
        <v>50</v>
      </c>
      <c r="J6" s="7">
        <v>100</v>
      </c>
      <c r="K6" s="7" t="str">
        <f t="shared" si="0"/>
        <v>GREEN</v>
      </c>
      <c r="L6" s="7" t="s">
        <v>67</v>
      </c>
    </row>
    <row r="7" spans="1:13" ht="25" x14ac:dyDescent="0.35">
      <c r="A7" s="8" t="s">
        <v>68</v>
      </c>
      <c r="B7" s="8" t="s">
        <v>40</v>
      </c>
      <c r="C7" s="8" t="s">
        <v>69</v>
      </c>
      <c r="D7" s="8" t="s">
        <v>70</v>
      </c>
      <c r="E7" s="8" t="s">
        <v>49</v>
      </c>
      <c r="F7" s="8" t="s">
        <v>55</v>
      </c>
      <c r="G7" s="8">
        <v>2.1</v>
      </c>
      <c r="H7" s="8">
        <v>2.5</v>
      </c>
      <c r="I7" s="8">
        <v>5</v>
      </c>
      <c r="J7" s="8">
        <v>8</v>
      </c>
      <c r="K7" s="8" t="str">
        <f t="shared" si="0"/>
        <v>GREEN</v>
      </c>
      <c r="L7" s="8" t="s">
        <v>71</v>
      </c>
    </row>
    <row r="8" spans="1:13" ht="25" x14ac:dyDescent="0.35">
      <c r="A8" s="7" t="s">
        <v>72</v>
      </c>
      <c r="B8" s="7" t="s">
        <v>40</v>
      </c>
      <c r="C8" s="7" t="s">
        <v>73</v>
      </c>
      <c r="D8" s="7" t="s">
        <v>74</v>
      </c>
      <c r="E8" s="7" t="s">
        <v>75</v>
      </c>
      <c r="F8" s="7" t="s">
        <v>61</v>
      </c>
      <c r="G8" s="7">
        <v>2</v>
      </c>
      <c r="H8" s="7">
        <v>3</v>
      </c>
      <c r="I8" s="7">
        <v>6</v>
      </c>
      <c r="J8" s="7">
        <v>10</v>
      </c>
      <c r="K8" s="7" t="str">
        <f t="shared" si="0"/>
        <v>GREEN</v>
      </c>
      <c r="L8" s="7" t="s">
        <v>76</v>
      </c>
    </row>
    <row r="9" spans="1:13" ht="25" x14ac:dyDescent="0.35">
      <c r="A9" s="8" t="s">
        <v>77</v>
      </c>
      <c r="B9" s="8" t="s">
        <v>40</v>
      </c>
      <c r="C9" s="8" t="s">
        <v>78</v>
      </c>
      <c r="D9" s="8" t="s">
        <v>79</v>
      </c>
      <c r="E9" s="8" t="s">
        <v>80</v>
      </c>
      <c r="F9" s="8" t="s">
        <v>44</v>
      </c>
      <c r="G9" s="8">
        <v>1.2</v>
      </c>
      <c r="H9" s="8">
        <v>2</v>
      </c>
      <c r="I9" s="8">
        <v>5</v>
      </c>
      <c r="J9" s="8">
        <v>10</v>
      </c>
      <c r="K9" s="8" t="str">
        <f t="shared" si="0"/>
        <v>GREEN</v>
      </c>
      <c r="L9" s="8" t="s">
        <v>81</v>
      </c>
    </row>
    <row r="10" spans="1:13" ht="25" x14ac:dyDescent="0.35">
      <c r="A10" s="7" t="s">
        <v>82</v>
      </c>
      <c r="B10" s="7" t="s">
        <v>83</v>
      </c>
      <c r="C10" s="7" t="s">
        <v>84</v>
      </c>
      <c r="D10" s="7" t="s">
        <v>85</v>
      </c>
      <c r="E10" s="7" t="s">
        <v>86</v>
      </c>
      <c r="F10" s="7" t="s">
        <v>61</v>
      </c>
      <c r="G10" s="7">
        <v>3</v>
      </c>
      <c r="H10" s="7">
        <v>5</v>
      </c>
      <c r="I10" s="7">
        <v>10</v>
      </c>
      <c r="J10" s="7">
        <v>20</v>
      </c>
      <c r="K10" s="7" t="str">
        <f t="shared" si="0"/>
        <v>GREEN</v>
      </c>
      <c r="L10" s="7" t="s">
        <v>87</v>
      </c>
    </row>
    <row r="11" spans="1:13" ht="25" x14ac:dyDescent="0.35">
      <c r="A11" s="8" t="s">
        <v>88</v>
      </c>
      <c r="B11" s="8" t="s">
        <v>83</v>
      </c>
      <c r="C11" s="8" t="s">
        <v>89</v>
      </c>
      <c r="D11" s="8" t="s">
        <v>90</v>
      </c>
      <c r="E11" s="8" t="s">
        <v>91</v>
      </c>
      <c r="F11" s="8" t="s">
        <v>61</v>
      </c>
      <c r="G11" s="8">
        <v>0</v>
      </c>
      <c r="H11" s="8">
        <v>0</v>
      </c>
      <c r="I11" s="8">
        <v>1</v>
      </c>
      <c r="J11" s="8">
        <v>3</v>
      </c>
      <c r="K11" s="8" t="str">
        <f t="shared" si="0"/>
        <v>GREEN</v>
      </c>
      <c r="L11" s="8" t="s">
        <v>92</v>
      </c>
    </row>
    <row r="12" spans="1:13" ht="25" x14ac:dyDescent="0.35">
      <c r="A12" s="7" t="s">
        <v>93</v>
      </c>
      <c r="B12" s="7" t="s">
        <v>83</v>
      </c>
      <c r="C12" s="7" t="s">
        <v>94</v>
      </c>
      <c r="D12" s="7" t="s">
        <v>95</v>
      </c>
      <c r="E12" s="7" t="s">
        <v>96</v>
      </c>
      <c r="F12" s="7" t="s">
        <v>61</v>
      </c>
      <c r="G12" s="7">
        <v>22</v>
      </c>
      <c r="H12" s="7">
        <v>30</v>
      </c>
      <c r="I12" s="7">
        <v>100</v>
      </c>
      <c r="J12" s="7">
        <v>200</v>
      </c>
      <c r="K12" s="7" t="str">
        <f t="shared" si="0"/>
        <v>GREEN</v>
      </c>
      <c r="L12" s="7" t="s">
        <v>97</v>
      </c>
    </row>
    <row r="13" spans="1:13" ht="37.5" x14ac:dyDescent="0.35">
      <c r="A13" s="8" t="s">
        <v>98</v>
      </c>
      <c r="B13" s="8" t="s">
        <v>83</v>
      </c>
      <c r="C13" s="8" t="s">
        <v>99</v>
      </c>
      <c r="D13" s="8" t="s">
        <v>100</v>
      </c>
      <c r="E13" s="8" t="s">
        <v>101</v>
      </c>
      <c r="F13" s="8" t="s">
        <v>102</v>
      </c>
      <c r="G13" s="8">
        <v>4</v>
      </c>
      <c r="H13" s="8">
        <v>5</v>
      </c>
      <c r="I13" s="8">
        <v>10</v>
      </c>
      <c r="J13" s="8">
        <v>20</v>
      </c>
      <c r="K13" s="8" t="str">
        <f t="shared" si="0"/>
        <v>GREEN</v>
      </c>
      <c r="L13" s="8" t="s">
        <v>103</v>
      </c>
    </row>
    <row r="14" spans="1:13" ht="37.5" x14ac:dyDescent="0.35">
      <c r="A14" s="7" t="s">
        <v>104</v>
      </c>
      <c r="B14" s="7" t="s">
        <v>83</v>
      </c>
      <c r="C14" s="7" t="s">
        <v>105</v>
      </c>
      <c r="D14" s="7" t="s">
        <v>106</v>
      </c>
      <c r="E14" s="7" t="s">
        <v>66</v>
      </c>
      <c r="F14" s="7" t="s">
        <v>61</v>
      </c>
      <c r="G14" s="7">
        <v>0</v>
      </c>
      <c r="H14" s="7">
        <v>0</v>
      </c>
      <c r="I14" s="7">
        <v>2</v>
      </c>
      <c r="J14" s="7">
        <v>5</v>
      </c>
      <c r="K14" s="7" t="str">
        <f t="shared" si="0"/>
        <v>GREEN</v>
      </c>
      <c r="L14" s="7" t="s">
        <v>107</v>
      </c>
    </row>
    <row r="15" spans="1:13" ht="37.5" x14ac:dyDescent="0.35">
      <c r="A15" s="8" t="s">
        <v>108</v>
      </c>
      <c r="B15" s="8" t="s">
        <v>83</v>
      </c>
      <c r="C15" s="8" t="s">
        <v>109</v>
      </c>
      <c r="D15" s="8" t="s">
        <v>110</v>
      </c>
      <c r="E15" s="8" t="s">
        <v>111</v>
      </c>
      <c r="F15" s="8" t="s">
        <v>61</v>
      </c>
      <c r="G15" s="8">
        <v>1</v>
      </c>
      <c r="H15" s="8">
        <v>2</v>
      </c>
      <c r="I15" s="8">
        <v>5</v>
      </c>
      <c r="J15" s="8">
        <v>10</v>
      </c>
      <c r="K15" s="8" t="str">
        <f t="shared" si="0"/>
        <v>GREEN</v>
      </c>
      <c r="L15" s="8" t="s">
        <v>112</v>
      </c>
    </row>
    <row r="16" spans="1:13" ht="25" x14ac:dyDescent="0.35">
      <c r="A16" s="7" t="s">
        <v>113</v>
      </c>
      <c r="B16" s="7" t="s">
        <v>83</v>
      </c>
      <c r="C16" s="7" t="s">
        <v>114</v>
      </c>
      <c r="D16" s="7" t="s">
        <v>115</v>
      </c>
      <c r="E16" s="7" t="s">
        <v>116</v>
      </c>
      <c r="F16" s="7" t="s">
        <v>61</v>
      </c>
      <c r="G16" s="7">
        <v>4</v>
      </c>
      <c r="H16" s="7">
        <v>5</v>
      </c>
      <c r="I16" s="7">
        <v>12</v>
      </c>
      <c r="J16" s="7">
        <v>25</v>
      </c>
      <c r="K16" s="7" t="str">
        <f t="shared" si="0"/>
        <v>GREEN</v>
      </c>
      <c r="L16" s="7" t="s">
        <v>117</v>
      </c>
    </row>
    <row r="17" spans="1:12" ht="25" x14ac:dyDescent="0.35">
      <c r="A17" s="8" t="s">
        <v>118</v>
      </c>
      <c r="B17" s="8" t="s">
        <v>119</v>
      </c>
      <c r="C17" s="8" t="s">
        <v>120</v>
      </c>
      <c r="D17" s="8" t="s">
        <v>121</v>
      </c>
      <c r="E17" s="8" t="s">
        <v>122</v>
      </c>
      <c r="F17" s="8" t="s">
        <v>55</v>
      </c>
      <c r="G17" s="8">
        <v>96.5</v>
      </c>
      <c r="H17" s="8">
        <v>100</v>
      </c>
      <c r="I17" s="8">
        <v>95</v>
      </c>
      <c r="J17" s="8">
        <v>90</v>
      </c>
      <c r="K17" s="8" t="str">
        <f t="shared" si="0"/>
        <v>AMBER</v>
      </c>
      <c r="L17" s="8" t="s">
        <v>123</v>
      </c>
    </row>
    <row r="18" spans="1:12" ht="25" x14ac:dyDescent="0.35">
      <c r="A18" s="7" t="s">
        <v>124</v>
      </c>
      <c r="B18" s="7" t="s">
        <v>119</v>
      </c>
      <c r="C18" s="7" t="s">
        <v>125</v>
      </c>
      <c r="D18" s="7" t="s">
        <v>126</v>
      </c>
      <c r="E18" s="7" t="s">
        <v>127</v>
      </c>
      <c r="F18" s="7" t="s">
        <v>102</v>
      </c>
      <c r="G18" s="7">
        <v>4.2</v>
      </c>
      <c r="H18" s="7">
        <v>5</v>
      </c>
      <c r="I18" s="7">
        <v>8</v>
      </c>
      <c r="J18" s="7">
        <v>12</v>
      </c>
      <c r="K18" s="7" t="str">
        <f t="shared" si="0"/>
        <v>GREEN</v>
      </c>
      <c r="L18" s="7" t="s">
        <v>128</v>
      </c>
    </row>
    <row r="19" spans="1:12" ht="25" x14ac:dyDescent="0.35">
      <c r="A19" s="8" t="s">
        <v>129</v>
      </c>
      <c r="B19" s="8" t="s">
        <v>119</v>
      </c>
      <c r="C19" s="8" t="s">
        <v>130</v>
      </c>
      <c r="D19" s="8" t="s">
        <v>131</v>
      </c>
      <c r="E19" s="8" t="s">
        <v>122</v>
      </c>
      <c r="F19" s="8" t="s">
        <v>61</v>
      </c>
      <c r="G19" s="8">
        <v>99.1</v>
      </c>
      <c r="H19" s="8">
        <v>100</v>
      </c>
      <c r="I19" s="8">
        <v>98</v>
      </c>
      <c r="J19" s="8">
        <v>95</v>
      </c>
      <c r="K19" s="8" t="str">
        <f t="shared" si="0"/>
        <v>AMBER</v>
      </c>
      <c r="L19" s="8" t="s">
        <v>132</v>
      </c>
    </row>
    <row r="20" spans="1:12" ht="37.5" x14ac:dyDescent="0.35">
      <c r="A20" s="7" t="s">
        <v>133</v>
      </c>
      <c r="B20" s="7" t="s">
        <v>119</v>
      </c>
      <c r="C20" s="7" t="s">
        <v>134</v>
      </c>
      <c r="D20" s="7" t="s">
        <v>135</v>
      </c>
      <c r="E20" s="7" t="s">
        <v>136</v>
      </c>
      <c r="F20" s="7" t="s">
        <v>61</v>
      </c>
      <c r="G20" s="7">
        <v>2</v>
      </c>
      <c r="H20" s="7">
        <v>2</v>
      </c>
      <c r="I20" s="7">
        <v>5</v>
      </c>
      <c r="J20" s="7">
        <v>10</v>
      </c>
      <c r="K20" s="7" t="str">
        <f t="shared" si="0"/>
        <v>GREEN</v>
      </c>
      <c r="L20" s="7" t="s">
        <v>137</v>
      </c>
    </row>
    <row r="21" spans="1:12" ht="25" x14ac:dyDescent="0.35">
      <c r="A21" s="8" t="s">
        <v>138</v>
      </c>
      <c r="B21" s="8" t="s">
        <v>119</v>
      </c>
      <c r="C21" s="8" t="s">
        <v>139</v>
      </c>
      <c r="D21" s="8" t="s">
        <v>140</v>
      </c>
      <c r="E21" s="8" t="s">
        <v>141</v>
      </c>
      <c r="F21" s="8" t="s">
        <v>61</v>
      </c>
      <c r="G21" s="8">
        <v>5</v>
      </c>
      <c r="H21" s="8">
        <v>8</v>
      </c>
      <c r="I21" s="8">
        <v>20</v>
      </c>
      <c r="J21" s="8">
        <v>50</v>
      </c>
      <c r="K21" s="8" t="str">
        <f t="shared" si="0"/>
        <v>GREEN</v>
      </c>
      <c r="L21" s="8" t="s">
        <v>142</v>
      </c>
    </row>
    <row r="22" spans="1:12" ht="25" x14ac:dyDescent="0.35">
      <c r="A22" s="7" t="s">
        <v>143</v>
      </c>
      <c r="B22" s="7" t="s">
        <v>119</v>
      </c>
      <c r="C22" s="7" t="s">
        <v>144</v>
      </c>
      <c r="D22" s="7" t="s">
        <v>145</v>
      </c>
      <c r="E22" s="7" t="s">
        <v>146</v>
      </c>
      <c r="F22" s="7" t="s">
        <v>61</v>
      </c>
      <c r="G22" s="7">
        <v>4.2</v>
      </c>
      <c r="H22" s="7">
        <v>6</v>
      </c>
      <c r="I22" s="7">
        <v>12</v>
      </c>
      <c r="J22" s="7">
        <v>24</v>
      </c>
      <c r="K22" s="7" t="str">
        <f t="shared" si="0"/>
        <v>GREEN</v>
      </c>
      <c r="L22" s="7" t="s">
        <v>147</v>
      </c>
    </row>
    <row r="23" spans="1:12" ht="37.5" x14ac:dyDescent="0.35">
      <c r="A23" s="8" t="s">
        <v>148</v>
      </c>
      <c r="B23" s="8" t="s">
        <v>119</v>
      </c>
      <c r="C23" s="8" t="s">
        <v>149</v>
      </c>
      <c r="D23" s="8" t="s">
        <v>150</v>
      </c>
      <c r="E23" s="8" t="s">
        <v>151</v>
      </c>
      <c r="F23" s="8" t="s">
        <v>102</v>
      </c>
      <c r="G23" s="8">
        <v>85</v>
      </c>
      <c r="H23" s="8">
        <v>100</v>
      </c>
      <c r="I23" s="8">
        <v>80</v>
      </c>
      <c r="J23" s="8">
        <v>60</v>
      </c>
      <c r="K23" s="8" t="str">
        <f t="shared" si="0"/>
        <v>AMBER</v>
      </c>
      <c r="L23" s="8" t="s">
        <v>152</v>
      </c>
    </row>
    <row r="24" spans="1:12" ht="25" x14ac:dyDescent="0.35">
      <c r="A24" s="7" t="s">
        <v>153</v>
      </c>
      <c r="B24" s="7" t="s">
        <v>154</v>
      </c>
      <c r="C24" s="7" t="s">
        <v>155</v>
      </c>
      <c r="D24" s="7" t="s">
        <v>156</v>
      </c>
      <c r="E24" s="7" t="s">
        <v>157</v>
      </c>
      <c r="F24" s="7" t="s">
        <v>55</v>
      </c>
      <c r="G24" s="7">
        <v>142</v>
      </c>
      <c r="H24" s="7">
        <v>120</v>
      </c>
      <c r="I24" s="7">
        <v>90</v>
      </c>
      <c r="J24" s="7">
        <v>60</v>
      </c>
      <c r="K24" s="7" t="str">
        <f t="shared" si="0"/>
        <v>GREEN</v>
      </c>
      <c r="L24" s="7" t="s">
        <v>158</v>
      </c>
    </row>
    <row r="25" spans="1:12" ht="37.5" x14ac:dyDescent="0.35">
      <c r="A25" s="8" t="s">
        <v>159</v>
      </c>
      <c r="B25" s="8" t="s">
        <v>154</v>
      </c>
      <c r="C25" s="8" t="s">
        <v>160</v>
      </c>
      <c r="D25" s="8" t="s">
        <v>161</v>
      </c>
      <c r="E25" s="8" t="s">
        <v>162</v>
      </c>
      <c r="F25" s="8" t="s">
        <v>44</v>
      </c>
      <c r="G25" s="8">
        <v>118</v>
      </c>
      <c r="H25" s="8">
        <v>110</v>
      </c>
      <c r="I25" s="8">
        <v>105</v>
      </c>
      <c r="J25" s="8">
        <v>100</v>
      </c>
      <c r="K25" s="8" t="str">
        <f t="shared" si="0"/>
        <v>GREEN</v>
      </c>
      <c r="L25" s="8" t="s">
        <v>163</v>
      </c>
    </row>
    <row r="26" spans="1:12" ht="25" x14ac:dyDescent="0.35">
      <c r="A26" s="7" t="s">
        <v>164</v>
      </c>
      <c r="B26" s="7" t="s">
        <v>154</v>
      </c>
      <c r="C26" s="7" t="s">
        <v>165</v>
      </c>
      <c r="D26" s="7" t="s">
        <v>166</v>
      </c>
      <c r="E26" s="7" t="s">
        <v>167</v>
      </c>
      <c r="F26" s="7" t="s">
        <v>61</v>
      </c>
      <c r="G26" s="7">
        <v>7.5</v>
      </c>
      <c r="H26" s="7">
        <v>10</v>
      </c>
      <c r="I26" s="7">
        <v>20</v>
      </c>
      <c r="J26" s="7">
        <v>30</v>
      </c>
      <c r="K26" s="7" t="str">
        <f t="shared" si="0"/>
        <v>GREEN</v>
      </c>
      <c r="L26" s="7" t="s">
        <v>168</v>
      </c>
    </row>
    <row r="27" spans="1:12" ht="37.5" x14ac:dyDescent="0.35">
      <c r="A27" s="8" t="s">
        <v>169</v>
      </c>
      <c r="B27" s="8" t="s">
        <v>154</v>
      </c>
      <c r="C27" s="8" t="s">
        <v>170</v>
      </c>
      <c r="D27" s="8" t="s">
        <v>171</v>
      </c>
      <c r="E27" s="8" t="s">
        <v>157</v>
      </c>
      <c r="F27" s="8" t="s">
        <v>102</v>
      </c>
      <c r="G27" s="8">
        <v>18</v>
      </c>
      <c r="H27" s="8">
        <v>25</v>
      </c>
      <c r="I27" s="8">
        <v>40</v>
      </c>
      <c r="J27" s="8">
        <v>60</v>
      </c>
      <c r="K27" s="8" t="str">
        <f t="shared" si="0"/>
        <v>GREEN</v>
      </c>
      <c r="L27" s="8" t="s">
        <v>172</v>
      </c>
    </row>
    <row r="28" spans="1:12" ht="25" x14ac:dyDescent="0.35">
      <c r="A28" s="7" t="s">
        <v>173</v>
      </c>
      <c r="B28" s="7" t="s">
        <v>154</v>
      </c>
      <c r="C28" s="7" t="s">
        <v>174</v>
      </c>
      <c r="D28" s="7" t="s">
        <v>175</v>
      </c>
      <c r="E28" s="7" t="s">
        <v>176</v>
      </c>
      <c r="F28" s="7" t="s">
        <v>61</v>
      </c>
      <c r="G28" s="7">
        <v>38</v>
      </c>
      <c r="H28" s="7">
        <v>45</v>
      </c>
      <c r="I28" s="7">
        <v>60</v>
      </c>
      <c r="J28" s="7">
        <v>90</v>
      </c>
      <c r="K28" s="7" t="str">
        <f t="shared" si="0"/>
        <v>GREEN</v>
      </c>
      <c r="L28" s="7" t="s">
        <v>177</v>
      </c>
    </row>
    <row r="29" spans="1:12" ht="25" x14ac:dyDescent="0.35">
      <c r="A29" s="8" t="s">
        <v>178</v>
      </c>
      <c r="B29" s="8" t="s">
        <v>154</v>
      </c>
      <c r="C29" s="8" t="s">
        <v>179</v>
      </c>
      <c r="D29" s="8" t="s">
        <v>180</v>
      </c>
      <c r="E29" s="8" t="s">
        <v>162</v>
      </c>
      <c r="F29" s="8" t="s">
        <v>61</v>
      </c>
      <c r="G29" s="8">
        <v>4</v>
      </c>
      <c r="H29" s="8">
        <v>5</v>
      </c>
      <c r="I29" s="8">
        <v>10</v>
      </c>
      <c r="J29" s="8">
        <v>20</v>
      </c>
      <c r="K29" s="8" t="str">
        <f t="shared" si="0"/>
        <v>GREEN</v>
      </c>
      <c r="L29" s="8" t="s">
        <v>181</v>
      </c>
    </row>
    <row r="30" spans="1:12" ht="25" x14ac:dyDescent="0.35">
      <c r="A30" s="7" t="s">
        <v>182</v>
      </c>
      <c r="B30" s="7" t="s">
        <v>183</v>
      </c>
      <c r="C30" s="7" t="s">
        <v>184</v>
      </c>
      <c r="D30" s="7" t="s">
        <v>185</v>
      </c>
      <c r="E30" s="7" t="s">
        <v>186</v>
      </c>
      <c r="F30" s="7" t="s">
        <v>102</v>
      </c>
      <c r="G30" s="7">
        <v>-25</v>
      </c>
      <c r="H30" s="7">
        <v>-50</v>
      </c>
      <c r="I30" s="7">
        <v>-100</v>
      </c>
      <c r="J30" s="7">
        <v>-200</v>
      </c>
      <c r="K30" s="7" t="str">
        <f t="shared" si="0"/>
        <v>GREEN</v>
      </c>
      <c r="L30" s="7" t="s">
        <v>187</v>
      </c>
    </row>
    <row r="31" spans="1:12" ht="37.5" x14ac:dyDescent="0.35">
      <c r="A31" s="8" t="s">
        <v>188</v>
      </c>
      <c r="B31" s="8" t="s">
        <v>183</v>
      </c>
      <c r="C31" s="8" t="s">
        <v>189</v>
      </c>
      <c r="D31" s="8" t="s">
        <v>190</v>
      </c>
      <c r="E31" s="8" t="s">
        <v>191</v>
      </c>
      <c r="F31" s="8" t="s">
        <v>102</v>
      </c>
      <c r="G31" s="8">
        <v>22</v>
      </c>
      <c r="H31" s="8">
        <v>20</v>
      </c>
      <c r="I31" s="8">
        <v>12</v>
      </c>
      <c r="J31" s="8">
        <v>8</v>
      </c>
      <c r="K31" s="8" t="str">
        <f t="shared" si="0"/>
        <v>GREEN</v>
      </c>
      <c r="L31" s="8" t="s">
        <v>192</v>
      </c>
    </row>
    <row r="32" spans="1:12" ht="25" x14ac:dyDescent="0.35">
      <c r="A32" s="7" t="s">
        <v>193</v>
      </c>
      <c r="B32" s="7" t="s">
        <v>183</v>
      </c>
      <c r="C32" s="7" t="s">
        <v>194</v>
      </c>
      <c r="D32" s="7" t="s">
        <v>195</v>
      </c>
      <c r="E32" s="7" t="s">
        <v>196</v>
      </c>
      <c r="F32" s="7" t="s">
        <v>61</v>
      </c>
      <c r="G32" s="7">
        <v>3</v>
      </c>
      <c r="H32" s="7">
        <v>4</v>
      </c>
      <c r="I32" s="7">
        <v>8</v>
      </c>
      <c r="J32" s="7">
        <v>15</v>
      </c>
      <c r="K32" s="7" t="str">
        <f t="shared" si="0"/>
        <v>GREEN</v>
      </c>
      <c r="L32" s="7" t="s">
        <v>197</v>
      </c>
    </row>
    <row r="33" spans="1:12" ht="25" x14ac:dyDescent="0.35">
      <c r="A33" s="8" t="s">
        <v>198</v>
      </c>
      <c r="B33" s="8" t="s">
        <v>183</v>
      </c>
      <c r="C33" s="8" t="s">
        <v>199</v>
      </c>
      <c r="D33" s="8" t="s">
        <v>200</v>
      </c>
      <c r="E33" s="8" t="s">
        <v>201</v>
      </c>
      <c r="F33" s="8" t="s">
        <v>61</v>
      </c>
      <c r="G33" s="8">
        <v>7.2</v>
      </c>
      <c r="H33" s="8">
        <v>8</v>
      </c>
      <c r="I33" s="8">
        <v>12</v>
      </c>
      <c r="J33" s="8">
        <v>18</v>
      </c>
      <c r="K33" s="8" t="str">
        <f t="shared" si="0"/>
        <v>GREEN</v>
      </c>
      <c r="L33" s="8" t="s">
        <v>202</v>
      </c>
    </row>
    <row r="34" spans="1:12" ht="37.5" x14ac:dyDescent="0.35">
      <c r="A34" s="7" t="s">
        <v>203</v>
      </c>
      <c r="B34" s="7" t="s">
        <v>183</v>
      </c>
      <c r="C34" s="7" t="s">
        <v>204</v>
      </c>
      <c r="D34" s="7" t="s">
        <v>205</v>
      </c>
      <c r="E34" s="7" t="s">
        <v>206</v>
      </c>
      <c r="F34" s="7" t="s">
        <v>61</v>
      </c>
      <c r="G34" s="7">
        <v>88</v>
      </c>
      <c r="H34" s="7">
        <v>90</v>
      </c>
      <c r="I34" s="7">
        <v>75</v>
      </c>
      <c r="J34" s="7">
        <v>60</v>
      </c>
      <c r="K34" s="7" t="str">
        <f t="shared" ref="K34:K51" si="1">IF(ISBLANK(G34),"",IF(H34&lt;=I34,IF(G34&lt;=H34,"GREEN",IF(G34&lt;=I34,"AMBER","RED")),IF(G34&gt;=H34,"GREEN",IF(G34&gt;=I34,"AMBER","RED"))))</f>
        <v>AMBER</v>
      </c>
      <c r="L34" s="7" t="s">
        <v>207</v>
      </c>
    </row>
    <row r="35" spans="1:12" ht="25" x14ac:dyDescent="0.35">
      <c r="A35" s="8" t="s">
        <v>208</v>
      </c>
      <c r="B35" s="8" t="s">
        <v>209</v>
      </c>
      <c r="C35" s="8" t="s">
        <v>210</v>
      </c>
      <c r="D35" s="8" t="s">
        <v>211</v>
      </c>
      <c r="E35" s="8" t="s">
        <v>212</v>
      </c>
      <c r="F35" s="8" t="s">
        <v>61</v>
      </c>
      <c r="G35" s="8">
        <v>8.5</v>
      </c>
      <c r="H35" s="8">
        <v>10</v>
      </c>
      <c r="I35" s="8">
        <v>15</v>
      </c>
      <c r="J35" s="8">
        <v>22</v>
      </c>
      <c r="K35" s="8" t="str">
        <f t="shared" si="1"/>
        <v>GREEN</v>
      </c>
      <c r="L35" s="8" t="s">
        <v>213</v>
      </c>
    </row>
    <row r="36" spans="1:12" ht="25" x14ac:dyDescent="0.35">
      <c r="A36" s="7" t="s">
        <v>214</v>
      </c>
      <c r="B36" s="7" t="s">
        <v>209</v>
      </c>
      <c r="C36" s="7" t="s">
        <v>215</v>
      </c>
      <c r="D36" s="7" t="s">
        <v>216</v>
      </c>
      <c r="E36" s="7" t="s">
        <v>217</v>
      </c>
      <c r="F36" s="7" t="s">
        <v>61</v>
      </c>
      <c r="G36" s="7">
        <v>65</v>
      </c>
      <c r="H36" s="7">
        <v>75</v>
      </c>
      <c r="I36" s="7">
        <v>120</v>
      </c>
      <c r="J36" s="7">
        <v>180</v>
      </c>
      <c r="K36" s="7" t="str">
        <f t="shared" si="1"/>
        <v>GREEN</v>
      </c>
      <c r="L36" s="7" t="s">
        <v>218</v>
      </c>
    </row>
    <row r="37" spans="1:12" ht="37.5" x14ac:dyDescent="0.35">
      <c r="A37" s="8" t="s">
        <v>219</v>
      </c>
      <c r="B37" s="8" t="s">
        <v>209</v>
      </c>
      <c r="C37" s="8" t="s">
        <v>220</v>
      </c>
      <c r="D37" s="8" t="s">
        <v>221</v>
      </c>
      <c r="E37" s="8" t="s">
        <v>222</v>
      </c>
      <c r="F37" s="8" t="s">
        <v>61</v>
      </c>
      <c r="G37" s="8">
        <v>1.2</v>
      </c>
      <c r="H37" s="8">
        <v>1.5</v>
      </c>
      <c r="I37" s="8">
        <v>3</v>
      </c>
      <c r="J37" s="8">
        <v>5</v>
      </c>
      <c r="K37" s="8" t="str">
        <f t="shared" si="1"/>
        <v>GREEN</v>
      </c>
      <c r="L37" s="8" t="s">
        <v>223</v>
      </c>
    </row>
    <row r="38" spans="1:12" ht="25" x14ac:dyDescent="0.35">
      <c r="A38" s="7" t="s">
        <v>224</v>
      </c>
      <c r="B38" s="7" t="s">
        <v>209</v>
      </c>
      <c r="C38" s="7" t="s">
        <v>225</v>
      </c>
      <c r="D38" s="7" t="s">
        <v>226</v>
      </c>
      <c r="E38" s="7" t="s">
        <v>227</v>
      </c>
      <c r="F38" s="7" t="s">
        <v>61</v>
      </c>
      <c r="G38" s="7">
        <v>2</v>
      </c>
      <c r="H38" s="7">
        <v>2</v>
      </c>
      <c r="I38" s="7">
        <v>6</v>
      </c>
      <c r="J38" s="7">
        <v>10</v>
      </c>
      <c r="K38" s="7" t="str">
        <f t="shared" si="1"/>
        <v>GREEN</v>
      </c>
      <c r="L38" s="7" t="s">
        <v>228</v>
      </c>
    </row>
    <row r="39" spans="1:12" ht="37.5" x14ac:dyDescent="0.35">
      <c r="A39" s="8" t="s">
        <v>229</v>
      </c>
      <c r="B39" s="8" t="s">
        <v>209</v>
      </c>
      <c r="C39" s="8" t="s">
        <v>230</v>
      </c>
      <c r="D39" s="8" t="s">
        <v>231</v>
      </c>
      <c r="E39" s="8" t="s">
        <v>212</v>
      </c>
      <c r="F39" s="8" t="s">
        <v>102</v>
      </c>
      <c r="G39" s="8">
        <v>72</v>
      </c>
      <c r="H39" s="8">
        <v>70</v>
      </c>
      <c r="I39" s="8">
        <v>60</v>
      </c>
      <c r="J39" s="8">
        <v>50</v>
      </c>
      <c r="K39" s="8" t="str">
        <f t="shared" si="1"/>
        <v>GREEN</v>
      </c>
      <c r="L39" s="8" t="s">
        <v>232</v>
      </c>
    </row>
    <row r="40" spans="1:12" ht="37.5" x14ac:dyDescent="0.35">
      <c r="A40" s="7" t="s">
        <v>233</v>
      </c>
      <c r="B40" s="7" t="s">
        <v>234</v>
      </c>
      <c r="C40" s="7" t="s">
        <v>235</v>
      </c>
      <c r="D40" s="7" t="s">
        <v>236</v>
      </c>
      <c r="E40" s="7" t="s">
        <v>75</v>
      </c>
      <c r="F40" s="7" t="s">
        <v>102</v>
      </c>
      <c r="G40" s="7">
        <v>58</v>
      </c>
      <c r="H40" s="7">
        <v>60</v>
      </c>
      <c r="I40" s="7">
        <v>75</v>
      </c>
      <c r="J40" s="7">
        <v>90</v>
      </c>
      <c r="K40" s="7" t="str">
        <f t="shared" si="1"/>
        <v>GREEN</v>
      </c>
      <c r="L40" s="7" t="s">
        <v>237</v>
      </c>
    </row>
    <row r="41" spans="1:12" ht="25" x14ac:dyDescent="0.35">
      <c r="A41" s="8" t="s">
        <v>238</v>
      </c>
      <c r="B41" s="8" t="s">
        <v>234</v>
      </c>
      <c r="C41" s="8" t="s">
        <v>239</v>
      </c>
      <c r="D41" s="8" t="s">
        <v>240</v>
      </c>
      <c r="E41" s="8" t="s">
        <v>136</v>
      </c>
      <c r="F41" s="8" t="s">
        <v>61</v>
      </c>
      <c r="G41" s="8">
        <v>7</v>
      </c>
      <c r="H41" s="8">
        <v>10</v>
      </c>
      <c r="I41" s="8">
        <v>25</v>
      </c>
      <c r="J41" s="8">
        <v>50</v>
      </c>
      <c r="K41" s="8" t="str">
        <f t="shared" si="1"/>
        <v>GREEN</v>
      </c>
      <c r="L41" s="8" t="s">
        <v>241</v>
      </c>
    </row>
    <row r="42" spans="1:12" ht="37.5" x14ac:dyDescent="0.35">
      <c r="A42" s="7" t="s">
        <v>242</v>
      </c>
      <c r="B42" s="7" t="s">
        <v>234</v>
      </c>
      <c r="C42" s="7" t="s">
        <v>243</v>
      </c>
      <c r="D42" s="7" t="s">
        <v>244</v>
      </c>
      <c r="E42" s="7" t="s">
        <v>245</v>
      </c>
      <c r="F42" s="7" t="s">
        <v>102</v>
      </c>
      <c r="G42" s="7">
        <v>4</v>
      </c>
      <c r="H42" s="7">
        <v>5</v>
      </c>
      <c r="I42" s="7">
        <v>10</v>
      </c>
      <c r="J42" s="7">
        <v>20</v>
      </c>
      <c r="K42" s="7" t="str">
        <f t="shared" si="1"/>
        <v>GREEN</v>
      </c>
      <c r="L42" s="7" t="s">
        <v>246</v>
      </c>
    </row>
    <row r="43" spans="1:12" ht="37.5" x14ac:dyDescent="0.35">
      <c r="A43" s="8" t="s">
        <v>247</v>
      </c>
      <c r="B43" s="8" t="s">
        <v>234</v>
      </c>
      <c r="C43" s="8" t="s">
        <v>248</v>
      </c>
      <c r="D43" s="8" t="s">
        <v>249</v>
      </c>
      <c r="E43" s="8" t="s">
        <v>250</v>
      </c>
      <c r="F43" s="8" t="s">
        <v>61</v>
      </c>
      <c r="G43" s="8">
        <v>3</v>
      </c>
      <c r="H43" s="8">
        <v>5</v>
      </c>
      <c r="I43" s="8">
        <v>10</v>
      </c>
      <c r="J43" s="8">
        <v>20</v>
      </c>
      <c r="K43" s="8" t="str">
        <f t="shared" si="1"/>
        <v>GREEN</v>
      </c>
      <c r="L43" s="8" t="s">
        <v>251</v>
      </c>
    </row>
    <row r="44" spans="1:12" ht="37.5" x14ac:dyDescent="0.35">
      <c r="A44" s="7" t="s">
        <v>252</v>
      </c>
      <c r="B44" s="7" t="s">
        <v>234</v>
      </c>
      <c r="C44" s="7" t="s">
        <v>253</v>
      </c>
      <c r="D44" s="7" t="s">
        <v>254</v>
      </c>
      <c r="E44" s="7" t="s">
        <v>255</v>
      </c>
      <c r="F44" s="7" t="s">
        <v>61</v>
      </c>
      <c r="G44" s="7">
        <v>1</v>
      </c>
      <c r="H44" s="7">
        <v>2</v>
      </c>
      <c r="I44" s="7">
        <v>5</v>
      </c>
      <c r="J44" s="7">
        <v>10</v>
      </c>
      <c r="K44" s="7" t="str">
        <f t="shared" si="1"/>
        <v>GREEN</v>
      </c>
      <c r="L44" s="7" t="s">
        <v>256</v>
      </c>
    </row>
    <row r="45" spans="1:12" ht="25" x14ac:dyDescent="0.35">
      <c r="A45" s="8" t="s">
        <v>257</v>
      </c>
      <c r="B45" s="8" t="s">
        <v>234</v>
      </c>
      <c r="C45" s="8" t="s">
        <v>258</v>
      </c>
      <c r="D45" s="8" t="s">
        <v>259</v>
      </c>
      <c r="E45" s="8" t="s">
        <v>136</v>
      </c>
      <c r="F45" s="8" t="s">
        <v>102</v>
      </c>
      <c r="G45" s="8">
        <v>6</v>
      </c>
      <c r="H45" s="8">
        <v>8</v>
      </c>
      <c r="I45" s="8">
        <v>15</v>
      </c>
      <c r="J45" s="8">
        <v>25</v>
      </c>
      <c r="K45" s="8" t="str">
        <f t="shared" si="1"/>
        <v>GREEN</v>
      </c>
      <c r="L45" s="8" t="s">
        <v>260</v>
      </c>
    </row>
    <row r="46" spans="1:12" ht="37.5" x14ac:dyDescent="0.35">
      <c r="A46" s="7" t="s">
        <v>261</v>
      </c>
      <c r="B46" s="7" t="s">
        <v>262</v>
      </c>
      <c r="C46" s="7" t="s">
        <v>263</v>
      </c>
      <c r="D46" s="7" t="s">
        <v>264</v>
      </c>
      <c r="E46" s="7" t="s">
        <v>265</v>
      </c>
      <c r="F46" s="7" t="s">
        <v>61</v>
      </c>
      <c r="G46" s="7">
        <v>2</v>
      </c>
      <c r="H46" s="7">
        <v>3</v>
      </c>
      <c r="I46" s="7">
        <v>8</v>
      </c>
      <c r="J46" s="7">
        <v>15</v>
      </c>
      <c r="K46" s="7" t="str">
        <f t="shared" si="1"/>
        <v>GREEN</v>
      </c>
      <c r="L46" s="7" t="s">
        <v>266</v>
      </c>
    </row>
    <row r="47" spans="1:12" ht="25" x14ac:dyDescent="0.35">
      <c r="A47" s="8" t="s">
        <v>267</v>
      </c>
      <c r="B47" s="8" t="s">
        <v>262</v>
      </c>
      <c r="C47" s="8" t="s">
        <v>268</v>
      </c>
      <c r="D47" s="8" t="s">
        <v>269</v>
      </c>
      <c r="E47" s="8" t="s">
        <v>270</v>
      </c>
      <c r="F47" s="8" t="s">
        <v>55</v>
      </c>
      <c r="G47" s="8">
        <v>1</v>
      </c>
      <c r="H47" s="8">
        <v>2</v>
      </c>
      <c r="I47" s="8">
        <v>5</v>
      </c>
      <c r="J47" s="8">
        <v>10</v>
      </c>
      <c r="K47" s="8" t="str">
        <f t="shared" si="1"/>
        <v>GREEN</v>
      </c>
      <c r="L47" s="8" t="s">
        <v>271</v>
      </c>
    </row>
    <row r="48" spans="1:12" ht="25" x14ac:dyDescent="0.35">
      <c r="A48" s="7" t="s">
        <v>272</v>
      </c>
      <c r="B48" s="7" t="s">
        <v>262</v>
      </c>
      <c r="C48" s="7" t="s">
        <v>273</v>
      </c>
      <c r="D48" s="7" t="s">
        <v>274</v>
      </c>
      <c r="E48" s="7" t="s">
        <v>275</v>
      </c>
      <c r="F48" s="7" t="s">
        <v>102</v>
      </c>
      <c r="G48" s="7">
        <v>0</v>
      </c>
      <c r="H48" s="7">
        <v>0</v>
      </c>
      <c r="I48" s="7">
        <v>-1</v>
      </c>
      <c r="J48" s="7">
        <v>-2</v>
      </c>
      <c r="K48" s="7" t="str">
        <f t="shared" si="1"/>
        <v>GREEN</v>
      </c>
      <c r="L48" s="7" t="s">
        <v>276</v>
      </c>
    </row>
    <row r="49" spans="1:12" ht="25" x14ac:dyDescent="0.35">
      <c r="A49" s="8" t="s">
        <v>277</v>
      </c>
      <c r="B49" s="8" t="s">
        <v>262</v>
      </c>
      <c r="C49" s="8" t="s">
        <v>278</v>
      </c>
      <c r="D49" s="8" t="s">
        <v>279</v>
      </c>
      <c r="E49" s="8" t="s">
        <v>222</v>
      </c>
      <c r="F49" s="8" t="s">
        <v>61</v>
      </c>
      <c r="G49" s="8">
        <v>0</v>
      </c>
      <c r="H49" s="8">
        <v>0</v>
      </c>
      <c r="I49" s="8">
        <v>1</v>
      </c>
      <c r="J49" s="8">
        <v>3</v>
      </c>
      <c r="K49" s="8" t="str">
        <f t="shared" si="1"/>
        <v>GREEN</v>
      </c>
      <c r="L49" s="8" t="s">
        <v>280</v>
      </c>
    </row>
    <row r="50" spans="1:12" ht="25" x14ac:dyDescent="0.35">
      <c r="A50" s="7" t="s">
        <v>281</v>
      </c>
      <c r="B50" s="7" t="s">
        <v>262</v>
      </c>
      <c r="C50" s="7" t="s">
        <v>282</v>
      </c>
      <c r="D50" s="7" t="s">
        <v>283</v>
      </c>
      <c r="E50" s="7" t="s">
        <v>227</v>
      </c>
      <c r="F50" s="7" t="s">
        <v>102</v>
      </c>
      <c r="G50" s="7">
        <v>1</v>
      </c>
      <c r="H50" s="7">
        <v>1</v>
      </c>
      <c r="I50" s="7">
        <v>3</v>
      </c>
      <c r="J50" s="7">
        <v>6</v>
      </c>
      <c r="K50" s="7" t="str">
        <f t="shared" si="1"/>
        <v>GREEN</v>
      </c>
      <c r="L50" s="7" t="s">
        <v>284</v>
      </c>
    </row>
    <row r="51" spans="1:12" ht="25" x14ac:dyDescent="0.35">
      <c r="A51" s="8" t="s">
        <v>285</v>
      </c>
      <c r="B51" s="8" t="s">
        <v>262</v>
      </c>
      <c r="C51" s="8" t="s">
        <v>286</v>
      </c>
      <c r="D51" s="8" t="s">
        <v>287</v>
      </c>
      <c r="E51" s="8" t="s">
        <v>275</v>
      </c>
      <c r="F51" s="8" t="s">
        <v>102</v>
      </c>
      <c r="G51" s="8">
        <v>-3.5</v>
      </c>
      <c r="H51" s="8">
        <v>-5</v>
      </c>
      <c r="I51" s="8">
        <v>0</v>
      </c>
      <c r="J51" s="8">
        <v>5</v>
      </c>
      <c r="K51" s="8" t="str">
        <f t="shared" si="1"/>
        <v>AMBER</v>
      </c>
      <c r="L51" s="8" t="s">
        <v>288</v>
      </c>
    </row>
  </sheetData>
  <conditionalFormatting sqref="K2:K51">
    <cfRule type="cellIs" dxfId="2" priority="1" operator="equal">
      <formula>"GREEN"</formula>
    </cfRule>
    <cfRule type="cellIs" dxfId="1" priority="2" operator="equal">
      <formula>"AMBER"</formula>
    </cfRule>
    <cfRule type="cellIs" dxfId="0" priority="3" operator="equal">
      <formula>"RED"</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workbookViewId="0"/>
  </sheetViews>
  <sheetFormatPr defaultRowHeight="14.5" x14ac:dyDescent="0.35"/>
  <cols>
    <col min="1" max="1" width="22" customWidth="1"/>
    <col min="2" max="5" width="10" customWidth="1"/>
  </cols>
  <sheetData>
    <row r="1" spans="1:5" ht="20" x14ac:dyDescent="0.4">
      <c r="A1" s="1" t="s">
        <v>289</v>
      </c>
    </row>
    <row r="2" spans="1:5" x14ac:dyDescent="0.35">
      <c r="A2" s="2" t="s">
        <v>290</v>
      </c>
    </row>
    <row r="4" spans="1:5" ht="15.5" x14ac:dyDescent="0.35">
      <c r="A4" s="4" t="s">
        <v>291</v>
      </c>
    </row>
    <row r="5" spans="1:5" x14ac:dyDescent="0.35">
      <c r="A5" s="9" t="s">
        <v>292</v>
      </c>
      <c r="B5" s="9" t="s">
        <v>293</v>
      </c>
    </row>
    <row r="6" spans="1:5" x14ac:dyDescent="0.35">
      <c r="A6" s="10" t="s">
        <v>294</v>
      </c>
      <c r="B6" s="5">
        <f>COUNTIF('KRI Register'!K2:K51,"GREEN")</f>
        <v>45</v>
      </c>
    </row>
    <row r="7" spans="1:5" x14ac:dyDescent="0.35">
      <c r="A7" s="11" t="s">
        <v>295</v>
      </c>
      <c r="B7" s="5">
        <f>COUNTIF('KRI Register'!K2:K51,"AMBER")</f>
        <v>5</v>
      </c>
    </row>
    <row r="8" spans="1:5" x14ac:dyDescent="0.35">
      <c r="A8" s="12" t="s">
        <v>296</v>
      </c>
      <c r="B8" s="5">
        <f>COUNTIF('KRI Register'!K2:K51,"RED")</f>
        <v>0</v>
      </c>
    </row>
    <row r="11" spans="1:5" ht="15.5" x14ac:dyDescent="0.35">
      <c r="A11" s="4" t="s">
        <v>297</v>
      </c>
    </row>
    <row r="12" spans="1:5" x14ac:dyDescent="0.35">
      <c r="A12" s="9" t="s">
        <v>27</v>
      </c>
      <c r="B12" s="9" t="s">
        <v>298</v>
      </c>
      <c r="C12" s="9" t="s">
        <v>299</v>
      </c>
      <c r="D12" s="9" t="s">
        <v>300</v>
      </c>
      <c r="E12" s="9" t="s">
        <v>301</v>
      </c>
    </row>
    <row r="13" spans="1:5" x14ac:dyDescent="0.35">
      <c r="A13" s="13" t="s">
        <v>40</v>
      </c>
      <c r="B13" s="13">
        <f>COUNTIF('KRI Register'!B2:B51,"Operational")</f>
        <v>8</v>
      </c>
      <c r="C13" s="13">
        <f>COUNTIFS('KRI Register'!B2:B51,"Operational",'KRI Register'!K2:K51,"GREEN")</f>
        <v>8</v>
      </c>
      <c r="D13" s="13">
        <f>COUNTIFS('KRI Register'!B2:B51,"Operational",'KRI Register'!K2:K51,"AMBER")</f>
        <v>0</v>
      </c>
      <c r="E13" s="13">
        <f>COUNTIFS('KRI Register'!B2:B51,"Operational",'KRI Register'!K2:K51,"RED")</f>
        <v>0</v>
      </c>
    </row>
    <row r="14" spans="1:5" x14ac:dyDescent="0.35">
      <c r="A14" s="14" t="s">
        <v>83</v>
      </c>
      <c r="B14" s="14">
        <f>COUNTIF('KRI Register'!B2:B51,"Compliance")</f>
        <v>7</v>
      </c>
      <c r="C14" s="14">
        <f>COUNTIFS('KRI Register'!B2:B51,"Compliance",'KRI Register'!K2:K51,"GREEN")</f>
        <v>7</v>
      </c>
      <c r="D14" s="14">
        <f>COUNTIFS('KRI Register'!B2:B51,"Compliance",'KRI Register'!K2:K51,"AMBER")</f>
        <v>0</v>
      </c>
      <c r="E14" s="14">
        <f>COUNTIFS('KRI Register'!B2:B51,"Compliance",'KRI Register'!K2:K51,"RED")</f>
        <v>0</v>
      </c>
    </row>
    <row r="15" spans="1:5" x14ac:dyDescent="0.35">
      <c r="A15" s="13" t="s">
        <v>119</v>
      </c>
      <c r="B15" s="13">
        <f>COUNTIF('KRI Register'!B2:B51,"Cyber")</f>
        <v>7</v>
      </c>
      <c r="C15" s="13">
        <f>COUNTIFS('KRI Register'!B2:B51,"Cyber",'KRI Register'!K2:K51,"GREEN")</f>
        <v>4</v>
      </c>
      <c r="D15" s="13">
        <f>COUNTIFS('KRI Register'!B2:B51,"Cyber",'KRI Register'!K2:K51,"AMBER")</f>
        <v>3</v>
      </c>
      <c r="E15" s="13">
        <f>COUNTIFS('KRI Register'!B2:B51,"Cyber",'KRI Register'!K2:K51,"RED")</f>
        <v>0</v>
      </c>
    </row>
    <row r="16" spans="1:5" x14ac:dyDescent="0.35">
      <c r="A16" s="14" t="s">
        <v>154</v>
      </c>
      <c r="B16" s="14">
        <f>COUNTIF('KRI Register'!B2:B51,"Financial")</f>
        <v>6</v>
      </c>
      <c r="C16" s="14">
        <f>COUNTIFS('KRI Register'!B2:B51,"Financial",'KRI Register'!K2:K51,"GREEN")</f>
        <v>6</v>
      </c>
      <c r="D16" s="14">
        <f>COUNTIFS('KRI Register'!B2:B51,"Financial",'KRI Register'!K2:K51,"AMBER")</f>
        <v>0</v>
      </c>
      <c r="E16" s="14">
        <f>COUNTIFS('KRI Register'!B2:B51,"Financial",'KRI Register'!K2:K51,"RED")</f>
        <v>0</v>
      </c>
    </row>
    <row r="17" spans="1:5" x14ac:dyDescent="0.35">
      <c r="A17" s="13" t="s">
        <v>183</v>
      </c>
      <c r="B17" s="13">
        <f>COUNTIF('KRI Register'!B2:B51,"Strategic")</f>
        <v>5</v>
      </c>
      <c r="C17" s="13">
        <f>COUNTIFS('KRI Register'!B2:B51,"Strategic",'KRI Register'!K2:K51,"GREEN")</f>
        <v>4</v>
      </c>
      <c r="D17" s="13">
        <f>COUNTIFS('KRI Register'!B2:B51,"Strategic",'KRI Register'!K2:K51,"AMBER")</f>
        <v>1</v>
      </c>
      <c r="E17" s="13">
        <f>COUNTIFS('KRI Register'!B2:B51,"Strategic",'KRI Register'!K2:K51,"RED")</f>
        <v>0</v>
      </c>
    </row>
    <row r="18" spans="1:5" x14ac:dyDescent="0.35">
      <c r="A18" s="14" t="s">
        <v>209</v>
      </c>
      <c r="B18" s="14">
        <f>COUNTIF('KRI Register'!B2:B51,"People &amp; HR")</f>
        <v>5</v>
      </c>
      <c r="C18" s="14">
        <f>COUNTIFS('KRI Register'!B2:B51,"People &amp; HR",'KRI Register'!K2:K51,"GREEN")</f>
        <v>5</v>
      </c>
      <c r="D18" s="14">
        <f>COUNTIFS('KRI Register'!B2:B51,"People &amp; HR",'KRI Register'!K2:K51,"AMBER")</f>
        <v>0</v>
      </c>
      <c r="E18" s="14">
        <f>COUNTIFS('KRI Register'!B2:B51,"People &amp; HR",'KRI Register'!K2:K51,"RED")</f>
        <v>0</v>
      </c>
    </row>
    <row r="19" spans="1:5" x14ac:dyDescent="0.35">
      <c r="A19" s="13" t="s">
        <v>234</v>
      </c>
      <c r="B19" s="13">
        <f>COUNTIF('KRI Register'!B2:B51,"Third-party")</f>
        <v>6</v>
      </c>
      <c r="C19" s="13">
        <f>COUNTIFS('KRI Register'!B2:B51,"Third-party",'KRI Register'!K2:K51,"GREEN")</f>
        <v>6</v>
      </c>
      <c r="D19" s="13">
        <f>COUNTIFS('KRI Register'!B2:B51,"Third-party",'KRI Register'!K2:K51,"AMBER")</f>
        <v>0</v>
      </c>
      <c r="E19" s="13">
        <f>COUNTIFS('KRI Register'!B2:B51,"Third-party",'KRI Register'!K2:K51,"RED")</f>
        <v>0</v>
      </c>
    </row>
    <row r="20" spans="1:5" x14ac:dyDescent="0.35">
      <c r="A20" s="14" t="s">
        <v>262</v>
      </c>
      <c r="B20" s="14">
        <f>COUNTIF('KRI Register'!B2:B51,"Reputational &amp; ESG")</f>
        <v>6</v>
      </c>
      <c r="C20" s="14">
        <f>COUNTIFS('KRI Register'!B2:B51,"Reputational &amp; ESG",'KRI Register'!K2:K51,"GREEN")</f>
        <v>5</v>
      </c>
      <c r="D20" s="14">
        <f>COUNTIFS('KRI Register'!B2:B51,"Reputational &amp; ESG",'KRI Register'!K2:K51,"AMBER")</f>
        <v>1</v>
      </c>
      <c r="E20" s="14">
        <f>COUNTIFS('KRI Register'!B2:B51,"Reputational &amp; ESG",'KRI Register'!K2:K51,"RED")</f>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workbookViewId="0">
      <selection activeCell="B5" sqref="B5"/>
    </sheetView>
  </sheetViews>
  <sheetFormatPr defaultRowHeight="14.5" x14ac:dyDescent="0.35"/>
  <cols>
    <col min="1" max="1" width="8" customWidth="1"/>
    <col min="2" max="2" width="28" customWidth="1"/>
    <col min="3" max="3" width="70" customWidth="1"/>
  </cols>
  <sheetData>
    <row r="1" spans="1:3" ht="20" x14ac:dyDescent="0.4">
      <c r="A1" s="1" t="s">
        <v>302</v>
      </c>
    </row>
    <row r="2" spans="1:3" x14ac:dyDescent="0.35">
      <c r="A2" s="2" t="s">
        <v>303</v>
      </c>
    </row>
    <row r="4" spans="1:3" x14ac:dyDescent="0.35">
      <c r="A4" s="9" t="s">
        <v>304</v>
      </c>
      <c r="B4" s="9" t="s">
        <v>305</v>
      </c>
      <c r="C4" s="9" t="s">
        <v>306</v>
      </c>
    </row>
    <row r="5" spans="1:3" ht="50" customHeight="1" x14ac:dyDescent="0.35">
      <c r="A5" s="7" t="s">
        <v>307</v>
      </c>
      <c r="B5" s="7" t="s">
        <v>308</v>
      </c>
      <c r="C5" s="7" t="s">
        <v>309</v>
      </c>
    </row>
    <row r="6" spans="1:3" ht="50" customHeight="1" x14ac:dyDescent="0.35">
      <c r="A6" s="8" t="s">
        <v>310</v>
      </c>
      <c r="B6" s="8" t="s">
        <v>311</v>
      </c>
      <c r="C6" s="8" t="s">
        <v>312</v>
      </c>
    </row>
    <row r="7" spans="1:3" ht="50" customHeight="1" x14ac:dyDescent="0.35">
      <c r="A7" s="7" t="s">
        <v>313</v>
      </c>
      <c r="B7" s="7" t="s">
        <v>314</v>
      </c>
      <c r="C7" s="7" t="s">
        <v>315</v>
      </c>
    </row>
    <row r="8" spans="1:3" ht="50" customHeight="1" x14ac:dyDescent="0.35">
      <c r="A8" s="8" t="s">
        <v>316</v>
      </c>
      <c r="B8" s="8" t="s">
        <v>317</v>
      </c>
      <c r="C8" s="8" t="s">
        <v>318</v>
      </c>
    </row>
    <row r="9" spans="1:3" ht="50" customHeight="1" x14ac:dyDescent="0.35">
      <c r="A9" s="7" t="s">
        <v>319</v>
      </c>
      <c r="B9" s="7" t="s">
        <v>320</v>
      </c>
      <c r="C9" s="7" t="s">
        <v>321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workbookViewId="0">
      <selection activeCell="C10" sqref="C10"/>
    </sheetView>
  </sheetViews>
  <sheetFormatPr defaultRowHeight="14.5" x14ac:dyDescent="0.35"/>
  <cols>
    <col min="1" max="1" width="22" customWidth="1"/>
    <col min="2" max="3" width="32" customWidth="1"/>
    <col min="4" max="4" width="38" customWidth="1"/>
  </cols>
  <sheetData>
    <row r="1" spans="1:4" ht="20" x14ac:dyDescent="0.4">
      <c r="A1" s="1" t="s">
        <v>322</v>
      </c>
    </row>
    <row r="3" spans="1:4" x14ac:dyDescent="0.35">
      <c r="A3" s="15" t="s">
        <v>27</v>
      </c>
      <c r="B3" s="15" t="s">
        <v>323</v>
      </c>
      <c r="C3" s="15" t="s">
        <v>324</v>
      </c>
      <c r="D3" s="15" t="s">
        <v>325</v>
      </c>
    </row>
    <row r="4" spans="1:4" ht="28" customHeight="1" x14ac:dyDescent="0.35">
      <c r="A4" s="7" t="s">
        <v>40</v>
      </c>
      <c r="B4" s="7" t="s">
        <v>326</v>
      </c>
      <c r="C4" s="7" t="s">
        <v>327</v>
      </c>
      <c r="D4" s="7" t="s">
        <v>328</v>
      </c>
    </row>
    <row r="5" spans="1:4" ht="28" customHeight="1" x14ac:dyDescent="0.35">
      <c r="A5" s="8" t="s">
        <v>83</v>
      </c>
      <c r="B5" s="8" t="s">
        <v>329</v>
      </c>
      <c r="C5" s="8" t="s">
        <v>330</v>
      </c>
      <c r="D5" s="8" t="s">
        <v>331</v>
      </c>
    </row>
    <row r="6" spans="1:4" ht="28" customHeight="1" x14ac:dyDescent="0.35">
      <c r="A6" s="7" t="s">
        <v>119</v>
      </c>
      <c r="B6" s="7" t="s">
        <v>326</v>
      </c>
      <c r="C6" s="7" t="s">
        <v>332</v>
      </c>
      <c r="D6" s="7" t="s">
        <v>333</v>
      </c>
    </row>
    <row r="7" spans="1:4" ht="28" customHeight="1" x14ac:dyDescent="0.35">
      <c r="A7" s="8" t="s">
        <v>154</v>
      </c>
      <c r="B7" s="8" t="s">
        <v>334</v>
      </c>
      <c r="C7" s="8" t="s">
        <v>335</v>
      </c>
      <c r="D7" s="8" t="s">
        <v>336</v>
      </c>
    </row>
    <row r="8" spans="1:4" ht="28" customHeight="1" x14ac:dyDescent="0.35">
      <c r="A8" s="7" t="s">
        <v>183</v>
      </c>
      <c r="B8" s="7" t="s">
        <v>337</v>
      </c>
      <c r="C8" s="7" t="s">
        <v>338</v>
      </c>
      <c r="D8" s="7" t="s">
        <v>339</v>
      </c>
    </row>
    <row r="9" spans="1:4" ht="28" customHeight="1" x14ac:dyDescent="0.35">
      <c r="A9" s="8" t="s">
        <v>209</v>
      </c>
      <c r="B9" s="8" t="s">
        <v>337</v>
      </c>
      <c r="C9" s="8" t="s">
        <v>330</v>
      </c>
      <c r="D9" s="8" t="s">
        <v>340</v>
      </c>
    </row>
    <row r="10" spans="1:4" ht="28" customHeight="1" x14ac:dyDescent="0.35">
      <c r="A10" s="7" t="s">
        <v>234</v>
      </c>
      <c r="B10" s="7" t="s">
        <v>326</v>
      </c>
      <c r="C10" s="7" t="s">
        <v>332</v>
      </c>
      <c r="D10" s="7" t="s">
        <v>336</v>
      </c>
    </row>
    <row r="11" spans="1:4" ht="28" customHeight="1" x14ac:dyDescent="0.35">
      <c r="A11" s="8" t="s">
        <v>262</v>
      </c>
      <c r="B11" s="8" t="s">
        <v>341</v>
      </c>
      <c r="C11" s="8" t="s">
        <v>342</v>
      </c>
      <c r="D11" s="8" t="s">
        <v>343</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workbookViewId="0"/>
  </sheetViews>
  <sheetFormatPr defaultRowHeight="14.5" x14ac:dyDescent="0.35"/>
  <cols>
    <col min="1" max="1" width="22" customWidth="1"/>
    <col min="2" max="3" width="26" customWidth="1"/>
    <col min="4" max="4" width="30" customWidth="1"/>
    <col min="5" max="5" width="32" customWidth="1"/>
  </cols>
  <sheetData>
    <row r="1" spans="1:5" ht="20" x14ac:dyDescent="0.4">
      <c r="A1" s="1" t="s">
        <v>344</v>
      </c>
    </row>
    <row r="3" spans="1:5" x14ac:dyDescent="0.35">
      <c r="A3" s="15" t="s">
        <v>27</v>
      </c>
      <c r="B3" s="15" t="s">
        <v>345</v>
      </c>
      <c r="C3" s="15" t="s">
        <v>346</v>
      </c>
      <c r="D3" s="15" t="s">
        <v>347</v>
      </c>
      <c r="E3" s="15" t="s">
        <v>348</v>
      </c>
    </row>
    <row r="4" spans="1:5" x14ac:dyDescent="0.35">
      <c r="A4" s="7" t="s">
        <v>40</v>
      </c>
      <c r="B4" s="7" t="s">
        <v>349</v>
      </c>
      <c r="C4" s="7" t="s">
        <v>49</v>
      </c>
      <c r="D4" s="7" t="s">
        <v>350</v>
      </c>
      <c r="E4" s="7" t="s">
        <v>351</v>
      </c>
    </row>
    <row r="5" spans="1:5" x14ac:dyDescent="0.35">
      <c r="A5" s="8" t="s">
        <v>83</v>
      </c>
      <c r="B5" s="8" t="s">
        <v>352</v>
      </c>
      <c r="C5" s="8" t="s">
        <v>353</v>
      </c>
      <c r="D5" s="8" t="s">
        <v>86</v>
      </c>
      <c r="E5" s="8" t="s">
        <v>354</v>
      </c>
    </row>
    <row r="6" spans="1:5" x14ac:dyDescent="0.35">
      <c r="A6" s="7" t="s">
        <v>119</v>
      </c>
      <c r="B6" s="7" t="s">
        <v>355</v>
      </c>
      <c r="C6" s="7" t="s">
        <v>122</v>
      </c>
      <c r="D6" s="7" t="s">
        <v>356</v>
      </c>
      <c r="E6" s="7" t="s">
        <v>357</v>
      </c>
    </row>
    <row r="7" spans="1:5" x14ac:dyDescent="0.35">
      <c r="A7" s="8" t="s">
        <v>154</v>
      </c>
      <c r="B7" s="8" t="s">
        <v>358</v>
      </c>
      <c r="C7" s="8" t="s">
        <v>157</v>
      </c>
      <c r="D7" s="8" t="s">
        <v>167</v>
      </c>
      <c r="E7" s="8" t="s">
        <v>359</v>
      </c>
    </row>
    <row r="8" spans="1:5" x14ac:dyDescent="0.35">
      <c r="A8" s="7" t="s">
        <v>183</v>
      </c>
      <c r="B8" s="7" t="s">
        <v>352</v>
      </c>
      <c r="C8" s="7" t="s">
        <v>352</v>
      </c>
      <c r="D8" s="7" t="s">
        <v>191</v>
      </c>
      <c r="E8" s="7" t="s">
        <v>360</v>
      </c>
    </row>
    <row r="9" spans="1:5" x14ac:dyDescent="0.35">
      <c r="A9" s="8" t="s">
        <v>209</v>
      </c>
      <c r="B9" s="8" t="s">
        <v>352</v>
      </c>
      <c r="C9" s="8" t="s">
        <v>361</v>
      </c>
      <c r="D9" s="8" t="s">
        <v>212</v>
      </c>
      <c r="E9" s="8" t="s">
        <v>362</v>
      </c>
    </row>
    <row r="10" spans="1:5" x14ac:dyDescent="0.35">
      <c r="A10" s="7" t="s">
        <v>234</v>
      </c>
      <c r="B10" s="7" t="s">
        <v>352</v>
      </c>
      <c r="C10" s="7" t="s">
        <v>363</v>
      </c>
      <c r="D10" s="7" t="s">
        <v>364</v>
      </c>
      <c r="E10" s="7" t="s">
        <v>357</v>
      </c>
    </row>
    <row r="11" spans="1:5" x14ac:dyDescent="0.35">
      <c r="A11" s="8" t="s">
        <v>262</v>
      </c>
      <c r="B11" s="8" t="s">
        <v>365</v>
      </c>
      <c r="C11" s="8" t="s">
        <v>366</v>
      </c>
      <c r="D11" s="8" t="s">
        <v>275</v>
      </c>
      <c r="E11" s="8" t="s">
        <v>367</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workbookViewId="0"/>
  </sheetViews>
  <sheetFormatPr defaultRowHeight="14.5" x14ac:dyDescent="0.35"/>
  <cols>
    <col min="1" max="1" width="22" customWidth="1"/>
    <col min="2" max="2" width="90" customWidth="1"/>
  </cols>
  <sheetData>
    <row r="1" spans="1:2" ht="20" x14ac:dyDescent="0.4">
      <c r="A1" s="1" t="s">
        <v>368</v>
      </c>
    </row>
    <row r="3" spans="1:2" x14ac:dyDescent="0.35">
      <c r="A3" s="9" t="s">
        <v>27</v>
      </c>
      <c r="B3" s="9" t="s">
        <v>369</v>
      </c>
    </row>
    <row r="4" spans="1:2" ht="40" customHeight="1" x14ac:dyDescent="0.35">
      <c r="A4" s="7" t="s">
        <v>40</v>
      </c>
      <c r="B4" s="7" t="s">
        <v>370</v>
      </c>
    </row>
    <row r="5" spans="1:2" ht="40" customHeight="1" x14ac:dyDescent="0.35">
      <c r="A5" s="8" t="s">
        <v>83</v>
      </c>
      <c r="B5" s="8" t="s">
        <v>371</v>
      </c>
    </row>
    <row r="6" spans="1:2" ht="40" customHeight="1" x14ac:dyDescent="0.35">
      <c r="A6" s="7" t="s">
        <v>119</v>
      </c>
      <c r="B6" s="7" t="s">
        <v>372</v>
      </c>
    </row>
    <row r="7" spans="1:2" ht="40" customHeight="1" x14ac:dyDescent="0.35">
      <c r="A7" s="8" t="s">
        <v>154</v>
      </c>
      <c r="B7" s="8" t="s">
        <v>373</v>
      </c>
    </row>
    <row r="8" spans="1:2" ht="40" customHeight="1" x14ac:dyDescent="0.35">
      <c r="A8" s="7" t="s">
        <v>183</v>
      </c>
      <c r="B8" s="7" t="s">
        <v>374</v>
      </c>
    </row>
    <row r="9" spans="1:2" ht="40" customHeight="1" x14ac:dyDescent="0.35">
      <c r="A9" s="8" t="s">
        <v>209</v>
      </c>
      <c r="B9" s="8" t="s">
        <v>375</v>
      </c>
    </row>
    <row r="10" spans="1:2" ht="40" customHeight="1" x14ac:dyDescent="0.35">
      <c r="A10" s="7" t="s">
        <v>234</v>
      </c>
      <c r="B10" s="7" t="s">
        <v>376</v>
      </c>
    </row>
    <row r="11" spans="1:2" ht="40" customHeight="1" x14ac:dyDescent="0.35">
      <c r="A11" s="8" t="s">
        <v>262</v>
      </c>
      <c r="B11" s="8" t="s">
        <v>377</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
  <sheetViews>
    <sheetView workbookViewId="0"/>
  </sheetViews>
  <sheetFormatPr defaultRowHeight="14.5" x14ac:dyDescent="0.35"/>
  <cols>
    <col min="1" max="1" width="14" customWidth="1"/>
    <col min="2" max="2" width="20" customWidth="1"/>
    <col min="3" max="3" width="60" customWidth="1"/>
    <col min="4" max="4" width="22" customWidth="1"/>
  </cols>
  <sheetData>
    <row r="1" spans="1:4" ht="20" x14ac:dyDescent="0.4">
      <c r="A1" s="1" t="s">
        <v>378</v>
      </c>
    </row>
    <row r="2" spans="1:4" x14ac:dyDescent="0.35">
      <c r="A2" s="2" t="s">
        <v>379</v>
      </c>
    </row>
    <row r="4" spans="1:4" x14ac:dyDescent="0.35">
      <c r="A4" s="9" t="s">
        <v>380</v>
      </c>
      <c r="B4" s="9" t="s">
        <v>381</v>
      </c>
      <c r="C4" s="9" t="s">
        <v>382</v>
      </c>
      <c r="D4" s="9" t="s">
        <v>383</v>
      </c>
    </row>
    <row r="5" spans="1:4" x14ac:dyDescent="0.35">
      <c r="A5" s="13" t="s">
        <v>384</v>
      </c>
      <c r="B5" s="13" t="s">
        <v>385</v>
      </c>
      <c r="C5" s="13" t="s">
        <v>386</v>
      </c>
      <c r="D5" s="13" t="s">
        <v>387</v>
      </c>
    </row>
    <row r="6" spans="1:4" x14ac:dyDescent="0.35">
      <c r="A6" s="14"/>
      <c r="B6" s="14" t="s">
        <v>388</v>
      </c>
      <c r="C6" s="14" t="s">
        <v>389</v>
      </c>
      <c r="D6" s="14"/>
    </row>
    <row r="7" spans="1:4" x14ac:dyDescent="0.35">
      <c r="A7" s="13"/>
      <c r="B7" s="13" t="s">
        <v>390</v>
      </c>
      <c r="C7" s="13" t="s">
        <v>391</v>
      </c>
      <c r="D7" s="13"/>
    </row>
    <row r="8" spans="1:4" x14ac:dyDescent="0.35">
      <c r="A8" s="14"/>
      <c r="B8" s="14" t="s">
        <v>392</v>
      </c>
      <c r="C8" s="14" t="s">
        <v>393</v>
      </c>
      <c r="D8" s="14"/>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KRI Register</vt:lpstr>
      <vt:lpstr>Dashboard</vt:lpstr>
      <vt:lpstr>Threshold Setting</vt:lpstr>
      <vt:lpstr>ISO + COSO Mapping</vt:lpstr>
      <vt:lpstr>Owner &amp; Cadence</vt:lpstr>
      <vt:lpstr>Risk Appetite</vt:lpstr>
      <vt:lpstr>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Ekai</dc:creator>
  <cp:lastModifiedBy>Chris Ekai Lokipi</cp:lastModifiedBy>
  <dcterms:created xsi:type="dcterms:W3CDTF">2026-05-18T14:50:11Z</dcterms:created>
  <dcterms:modified xsi:type="dcterms:W3CDTF">2026-05-18T16:46:35Z</dcterms:modified>
</cp:coreProperties>
</file>